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Robert\Desktop\"/>
    </mc:Choice>
  </mc:AlternateContent>
  <xr:revisionPtr revIDLastSave="0" documentId="8_{D680E085-9028-45A7-81B1-A193ABF115C5}" xr6:coauthVersionLast="46" xr6:coauthVersionMax="46" xr10:uidLastSave="{00000000-0000-0000-0000-000000000000}"/>
  <bookViews>
    <workbookView xWindow="-108" yWindow="-108" windowWidth="23256" windowHeight="12576" xr2:uid="{4EE601D0-F7F0-4BFB-A52F-8D5616B5815D}"/>
  </bookViews>
  <sheets>
    <sheet name="LOTES" sheetId="1" r:id="rId1"/>
  </sheets>
  <definedNames>
    <definedName name="_xlnm._FilterDatabase" localSheetId="0" hidden="1">LOTES!$A$4:$O$173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3" i="1" l="1"/>
  <c r="E173" i="1"/>
  <c r="C173" i="1"/>
  <c r="F172" i="1"/>
  <c r="E172" i="1"/>
  <c r="C172" i="1"/>
  <c r="F171" i="1"/>
  <c r="E171" i="1"/>
  <c r="C171" i="1"/>
  <c r="F170" i="1"/>
  <c r="E170" i="1"/>
  <c r="C170" i="1"/>
  <c r="F169" i="1"/>
  <c r="E169" i="1"/>
  <c r="C169" i="1"/>
  <c r="F168" i="1"/>
  <c r="E168" i="1"/>
  <c r="C168" i="1"/>
  <c r="F162" i="1"/>
  <c r="F163" i="1"/>
  <c r="F164" i="1"/>
  <c r="F165" i="1"/>
  <c r="F166" i="1"/>
  <c r="F167" i="1"/>
  <c r="E167" i="1"/>
  <c r="E166" i="1"/>
  <c r="E165" i="1"/>
  <c r="E164" i="1"/>
  <c r="E163" i="1"/>
  <c r="E162" i="1"/>
  <c r="C163" i="1"/>
  <c r="C164" i="1"/>
  <c r="C165" i="1"/>
  <c r="C166" i="1"/>
  <c r="C167" i="1"/>
  <c r="C162" i="1"/>
  <c r="F161" i="1" l="1"/>
  <c r="E161" i="1"/>
  <c r="C161" i="1"/>
  <c r="F160" i="1"/>
  <c r="E160" i="1"/>
  <c r="C160" i="1"/>
  <c r="F159" i="1"/>
  <c r="E159" i="1"/>
  <c r="C159" i="1"/>
  <c r="F158" i="1"/>
  <c r="F157" i="1"/>
  <c r="E158" i="1"/>
  <c r="C158" i="1"/>
  <c r="E157" i="1"/>
  <c r="C157" i="1"/>
  <c r="F156" i="1"/>
  <c r="E156" i="1"/>
  <c r="C156" i="1"/>
  <c r="F155" i="1"/>
  <c r="E155" i="1"/>
  <c r="C155" i="1"/>
  <c r="F154" i="1"/>
  <c r="E154" i="1"/>
  <c r="C154" i="1"/>
  <c r="H153" i="1"/>
  <c r="E153" i="1"/>
  <c r="C153" i="1"/>
  <c r="H152" i="1"/>
  <c r="F153" i="1"/>
  <c r="F152" i="1"/>
  <c r="E152" i="1"/>
  <c r="C152" i="1"/>
  <c r="H151" i="1"/>
  <c r="F151" i="1"/>
  <c r="E151" i="1"/>
  <c r="C151" i="1"/>
  <c r="F150" i="1"/>
  <c r="E150" i="1"/>
  <c r="C150" i="1"/>
  <c r="F149" i="1"/>
  <c r="E149" i="1"/>
  <c r="C149" i="1"/>
  <c r="F148" i="1" l="1"/>
  <c r="F147" i="1"/>
  <c r="E148" i="1"/>
  <c r="C148" i="1"/>
  <c r="E147" i="1" l="1"/>
  <c r="C147" i="1"/>
  <c r="F146" i="1"/>
  <c r="E146" i="1"/>
  <c r="C146" i="1"/>
  <c r="F145" i="1"/>
  <c r="E145" i="1"/>
  <c r="C145" i="1"/>
  <c r="F144" i="1"/>
  <c r="E144" i="1"/>
  <c r="C144" i="1"/>
  <c r="F143" i="1"/>
  <c r="E143" i="1"/>
  <c r="C143" i="1"/>
  <c r="F142" i="1"/>
  <c r="E142" i="1"/>
  <c r="C142" i="1"/>
  <c r="F141" i="1"/>
  <c r="E141" i="1"/>
  <c r="C141" i="1"/>
  <c r="F140" i="1"/>
  <c r="E140" i="1"/>
  <c r="C140" i="1"/>
  <c r="F139" i="1"/>
  <c r="F138" i="1"/>
  <c r="F137" i="1"/>
  <c r="F136" i="1"/>
  <c r="E139" i="1"/>
  <c r="C139" i="1"/>
  <c r="E138" i="1"/>
  <c r="E137" i="1"/>
  <c r="E136" i="1"/>
  <c r="C138" i="1"/>
  <c r="C137" i="1"/>
  <c r="C136" i="1"/>
  <c r="H134" i="1"/>
  <c r="F135" i="1"/>
  <c r="E135" i="1"/>
  <c r="F134" i="1"/>
  <c r="E134" i="1"/>
  <c r="C135" i="1"/>
  <c r="C134" i="1"/>
  <c r="F133" i="1"/>
  <c r="E133" i="1"/>
  <c r="C133" i="1"/>
  <c r="M2" i="1" l="1"/>
  <c r="F132" i="1" l="1"/>
  <c r="E132" i="1"/>
  <c r="C132" i="1"/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5" i="1"/>
  <c r="F131" i="1" l="1"/>
  <c r="H130" i="1" l="1"/>
  <c r="F130" i="1"/>
  <c r="F129" i="1"/>
  <c r="F128" i="1"/>
  <c r="F127" i="1"/>
  <c r="H126" i="1"/>
  <c r="F126" i="1"/>
  <c r="H125" i="1"/>
  <c r="F125" i="1"/>
  <c r="H124" i="1"/>
  <c r="F124" i="1"/>
  <c r="H123" i="1"/>
  <c r="F123" i="1"/>
  <c r="F122" i="1"/>
  <c r="H121" i="1"/>
  <c r="F121" i="1"/>
  <c r="H120" i="1"/>
  <c r="F120" i="1"/>
  <c r="H119" i="1" l="1"/>
  <c r="F119" i="1"/>
  <c r="H118" i="1"/>
  <c r="F118" i="1"/>
  <c r="H117" i="1"/>
  <c r="F117" i="1"/>
  <c r="H116" i="1"/>
  <c r="F116" i="1"/>
  <c r="H115" i="1"/>
  <c r="F115" i="1"/>
  <c r="H114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F101" i="1"/>
  <c r="H100" i="1"/>
  <c r="F100" i="1"/>
  <c r="H99" i="1"/>
  <c r="F99" i="1"/>
  <c r="F98" i="1"/>
  <c r="F97" i="1"/>
  <c r="F96" i="1"/>
  <c r="F95" i="1"/>
  <c r="F94" i="1"/>
  <c r="H93" i="1"/>
  <c r="F93" i="1"/>
  <c r="H92" i="1"/>
  <c r="F92" i="1"/>
  <c r="F91" i="1"/>
  <c r="F90" i="1"/>
  <c r="F89" i="1"/>
  <c r="F88" i="1"/>
  <c r="F87" i="1"/>
  <c r="F86" i="1"/>
  <c r="F85" i="1"/>
  <c r="H84" i="1"/>
  <c r="F84" i="1"/>
  <c r="F83" i="1" l="1"/>
  <c r="F82" i="1"/>
  <c r="F81" i="1"/>
  <c r="F80" i="1"/>
  <c r="H79" i="1"/>
  <c r="F79" i="1"/>
  <c r="H78" i="1"/>
  <c r="F78" i="1"/>
  <c r="H77" i="1"/>
  <c r="F77" i="1"/>
  <c r="H76" i="1"/>
  <c r="F76" i="1"/>
  <c r="F7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5" i="1"/>
  <c r="H23" i="1" l="1"/>
  <c r="H74" i="1"/>
  <c r="H73" i="1"/>
  <c r="H72" i="1"/>
  <c r="H70" i="1"/>
  <c r="H71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N3" i="1" l="1"/>
  <c r="H43" i="1"/>
  <c r="H42" i="1"/>
  <c r="H41" i="1"/>
  <c r="H40" i="1"/>
  <c r="H39" i="1"/>
  <c r="H38" i="1"/>
  <c r="H11" i="1"/>
  <c r="H9" i="1"/>
  <c r="H8" i="1"/>
  <c r="H7" i="1"/>
  <c r="O168" i="1" l="1"/>
  <c r="O171" i="1"/>
  <c r="O170" i="1"/>
  <c r="O173" i="1"/>
  <c r="O172" i="1"/>
  <c r="O169" i="1"/>
  <c r="O167" i="1"/>
  <c r="O166" i="1"/>
  <c r="O165" i="1"/>
  <c r="O164" i="1"/>
  <c r="O163" i="1"/>
  <c r="O161" i="1"/>
  <c r="O162" i="1"/>
  <c r="O159" i="1"/>
  <c r="O160" i="1"/>
  <c r="O157" i="1"/>
  <c r="O158" i="1"/>
  <c r="O155" i="1"/>
  <c r="O156" i="1"/>
  <c r="O153" i="1"/>
  <c r="O154" i="1"/>
  <c r="O151" i="1"/>
  <c r="O152" i="1"/>
  <c r="O149" i="1"/>
  <c r="O150" i="1"/>
  <c r="O147" i="1"/>
  <c r="O148" i="1"/>
  <c r="O145" i="1"/>
  <c r="O146" i="1"/>
  <c r="O143" i="1"/>
  <c r="O144" i="1"/>
  <c r="O141" i="1"/>
  <c r="O142" i="1"/>
  <c r="O140" i="1"/>
  <c r="O138" i="1"/>
  <c r="O139" i="1"/>
  <c r="O136" i="1"/>
  <c r="O137" i="1"/>
  <c r="O134" i="1"/>
  <c r="O135" i="1"/>
  <c r="O132" i="1"/>
  <c r="O133" i="1"/>
  <c r="O5" i="1"/>
  <c r="O9" i="1"/>
  <c r="O21" i="1"/>
  <c r="O33" i="1"/>
  <c r="O45" i="1"/>
  <c r="O57" i="1"/>
  <c r="O69" i="1"/>
  <c r="O81" i="1"/>
  <c r="O93" i="1"/>
  <c r="O105" i="1"/>
  <c r="O117" i="1"/>
  <c r="O129" i="1"/>
  <c r="O10" i="1"/>
  <c r="O22" i="1"/>
  <c r="O34" i="1"/>
  <c r="O46" i="1"/>
  <c r="O58" i="1"/>
  <c r="O70" i="1"/>
  <c r="O82" i="1"/>
  <c r="O94" i="1"/>
  <c r="O106" i="1"/>
  <c r="O118" i="1"/>
  <c r="O130" i="1"/>
  <c r="O62" i="1"/>
  <c r="O98" i="1"/>
  <c r="O122" i="1"/>
  <c r="O88" i="1"/>
  <c r="O112" i="1"/>
  <c r="O42" i="1"/>
  <c r="O114" i="1"/>
  <c r="O55" i="1"/>
  <c r="O103" i="1"/>
  <c r="O44" i="1"/>
  <c r="O80" i="1"/>
  <c r="O128" i="1"/>
  <c r="O11" i="1"/>
  <c r="O23" i="1"/>
  <c r="O35" i="1"/>
  <c r="O47" i="1"/>
  <c r="O59" i="1"/>
  <c r="O71" i="1"/>
  <c r="O83" i="1"/>
  <c r="O95" i="1"/>
  <c r="O107" i="1"/>
  <c r="O119" i="1"/>
  <c r="O131" i="1"/>
  <c r="O25" i="1"/>
  <c r="O37" i="1"/>
  <c r="O61" i="1"/>
  <c r="O85" i="1"/>
  <c r="O97" i="1"/>
  <c r="O121" i="1"/>
  <c r="O26" i="1"/>
  <c r="O38" i="1"/>
  <c r="O50" i="1"/>
  <c r="O86" i="1"/>
  <c r="O110" i="1"/>
  <c r="O52" i="1"/>
  <c r="O124" i="1"/>
  <c r="O65" i="1"/>
  <c r="O101" i="1"/>
  <c r="O18" i="1"/>
  <c r="O102" i="1"/>
  <c r="O31" i="1"/>
  <c r="O91" i="1"/>
  <c r="O56" i="1"/>
  <c r="O12" i="1"/>
  <c r="O24" i="1"/>
  <c r="O36" i="1"/>
  <c r="O48" i="1"/>
  <c r="O60" i="1"/>
  <c r="O72" i="1"/>
  <c r="O84" i="1"/>
  <c r="O96" i="1"/>
  <c r="O108" i="1"/>
  <c r="O120" i="1"/>
  <c r="O13" i="1"/>
  <c r="O49" i="1"/>
  <c r="O73" i="1"/>
  <c r="O109" i="1"/>
  <c r="O14" i="1"/>
  <c r="O74" i="1"/>
  <c r="O76" i="1"/>
  <c r="O41" i="1"/>
  <c r="O77" i="1"/>
  <c r="O113" i="1"/>
  <c r="O6" i="1"/>
  <c r="O66" i="1"/>
  <c r="O126" i="1"/>
  <c r="O19" i="1"/>
  <c r="O67" i="1"/>
  <c r="O127" i="1"/>
  <c r="O8" i="1"/>
  <c r="O68" i="1"/>
  <c r="O116" i="1"/>
  <c r="O15" i="1"/>
  <c r="O27" i="1"/>
  <c r="O39" i="1"/>
  <c r="O51" i="1"/>
  <c r="O63" i="1"/>
  <c r="O75" i="1"/>
  <c r="O87" i="1"/>
  <c r="O99" i="1"/>
  <c r="O111" i="1"/>
  <c r="O123" i="1"/>
  <c r="O16" i="1"/>
  <c r="O28" i="1"/>
  <c r="O40" i="1"/>
  <c r="O64" i="1"/>
  <c r="O100" i="1"/>
  <c r="O54" i="1"/>
  <c r="O90" i="1"/>
  <c r="O43" i="1"/>
  <c r="O115" i="1"/>
  <c r="O20" i="1"/>
  <c r="O92" i="1"/>
  <c r="O17" i="1"/>
  <c r="O29" i="1"/>
  <c r="O53" i="1"/>
  <c r="O89" i="1"/>
  <c r="O125" i="1"/>
  <c r="O30" i="1"/>
  <c r="O78" i="1"/>
  <c r="O7" i="1"/>
  <c r="O79" i="1"/>
  <c r="O32" i="1"/>
  <c r="O104" i="1"/>
  <c r="H3" i="1"/>
  <c r="F31" i="1"/>
  <c r="F33" i="1"/>
  <c r="F36" i="1"/>
  <c r="F32" i="1"/>
  <c r="F34" i="1"/>
  <c r="F35" i="1"/>
  <c r="F37" i="1"/>
</calcChain>
</file>

<file path=xl/sharedStrings.xml><?xml version="1.0" encoding="utf-8"?>
<sst xmlns="http://schemas.openxmlformats.org/spreadsheetml/2006/main" count="524" uniqueCount="25">
  <si>
    <t>ID</t>
  </si>
  <si>
    <t>QT</t>
  </si>
  <si>
    <t>QTT</t>
  </si>
  <si>
    <t>To QT</t>
  </si>
  <si>
    <t>GAP</t>
  </si>
  <si>
    <t>ITEM</t>
  </si>
  <si>
    <t>ALLIN</t>
  </si>
  <si>
    <t>CR</t>
  </si>
  <si>
    <t>OTG</t>
  </si>
  <si>
    <t>CAGE</t>
  </si>
  <si>
    <t>0BSERVACIONES</t>
  </si>
  <si>
    <t>PLACE</t>
  </si>
  <si>
    <t>DATE</t>
  </si>
  <si>
    <t>STATUS</t>
  </si>
  <si>
    <t>CARDINAL</t>
  </si>
  <si>
    <t>USD</t>
  </si>
  <si>
    <t>USA</t>
  </si>
  <si>
    <t>CRANBERRY</t>
  </si>
  <si>
    <t>GERMANY</t>
  </si>
  <si>
    <t>EUR</t>
  </si>
  <si>
    <t>BELGIUM</t>
  </si>
  <si>
    <t>3M 1860</t>
  </si>
  <si>
    <t>YES</t>
  </si>
  <si>
    <t>20,33% COMISION BUYER MADATE Y 15% PARA Buyer Intermediate</t>
  </si>
  <si>
    <t>BARCELONA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</si>
</sst>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43" fontId="0" fillId="0" borderId="0" xfId="1" applyFont="1"/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0" fontId="2" fillId="2" borderId="1" xfId="0" applyFont="1" applyFill="1" applyBorder="1"/>
    <xf numFmtId="43" fontId="2" fillId="2" borderId="1" xfId="1" applyFont="1" applyFill="1" applyBorder="1" applyAlignment="1">
      <alignment horizontal="center"/>
    </xf>
    <xf numFmtId="9" fontId="0" fillId="0" borderId="0" xfId="0" applyNumberFormat="1"/>
    <xf numFmtId="0" fontId="2" fillId="2" borderId="1" xfId="0" applyFont="1" applyFill="1" applyBorder="1" applyAlignment="1">
      <alignment horizontal="center"/>
    </xf>
    <xf numFmtId="10" fontId="0" fillId="0" borderId="0" xfId="2" applyNumberFormat="1" applyFont="1"/>
    <xf numFmtId="14" fontId="0" fillId="0" borderId="0" xfId="2" applyNumberFormat="1" applyFont="1"/>
    <xf numFmtId="14" fontId="0" fillId="0" borderId="0" xfId="0" applyNumberFormat="1"/>
    <xf numFmtId="164" fontId="0" fillId="0" borderId="0" xfId="0" applyNumberFormat="1"/>
    <xf numFmtId="0" fontId="0" fillId="0" borderId="0" xfId="0" applyFill="1"/>
    <xf numFmtId="165" fontId="0" fillId="0" borderId="0" xfId="1" applyNumberFormat="1" applyFont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2" applyNumberFormat="1" applyFont="1" applyAlignment="1">
      <alignment horizontal="center"/>
    </xf>
    <xf numFmtId="43" fontId="0" fillId="0" borderId="0" xfId="1" applyNumberFormat="1" applyFont="1"/>
  </cellXfs>
  <cellStyles count="3">
    <cellStyle name="Comma" xfId="1" builtinId="3"/>
    <cellStyle name="Normal" xfId="0" builtinId="0"/>
    <cellStyle name="Percent" xfId="2" builtinId="5"/>
  </cellStyles>
  <dxfs count="218">
    <dxf>
      <font>
        <b/>
        <i/>
      </font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ont>
        <b/>
        <i val="0"/>
      </font>
      <fill>
        <gradientFill type="path" left="0.5" right="0.5" top="0.5" bottom="0.5">
          <stop position="0">
            <color rgb="FFFF0000"/>
          </stop>
          <stop position="1">
            <color rgb="FFFFFF00"/>
          </stop>
        </gradient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ont>
        <b/>
        <i val="0"/>
      </font>
      <fill>
        <gradientFill type="path" left="0.5" right="0.5" top="0.5" bottom="0.5">
          <stop position="0">
            <color rgb="FFFF0000"/>
          </stop>
          <stop position="1">
            <color rgb="FFFFFF00"/>
          </stop>
        </gradient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ont>
        <b/>
        <i val="0"/>
      </font>
      <fill>
        <gradientFill type="path" left="0.5" right="0.5" top="0.5" bottom="0.5">
          <stop position="0">
            <color rgb="FFFF0000"/>
          </stop>
          <stop position="1">
            <color rgb="FFFFFF00"/>
          </stop>
        </gradientFill>
      </fill>
    </dxf>
    <dxf>
      <font>
        <b/>
        <i val="0"/>
        <color rgb="FF92D050"/>
      </font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ont>
        <b/>
        <i val="0"/>
      </font>
      <fill>
        <gradientFill type="path" left="0.5" right="0.5" top="0.5" bottom="0.5">
          <stop position="0">
            <color rgb="FFFF0000"/>
          </stop>
          <stop position="1">
            <color rgb="FFFFFF00"/>
          </stop>
        </gradient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ont>
        <b/>
        <i val="0"/>
      </font>
      <fill>
        <gradientFill type="path" left="0.5" right="0.5" top="0.5" bottom="0.5">
          <stop position="0">
            <color rgb="FFFF0000"/>
          </stop>
          <stop position="1">
            <color rgb="FFFFFF00"/>
          </stop>
        </gradient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ont>
        <b/>
        <i val="0"/>
      </font>
      <fill>
        <gradientFill type="path" left="0.5" right="0.5" top="0.5" bottom="0.5">
          <stop position="0">
            <color rgb="FFFF0000"/>
          </stop>
          <stop position="1">
            <color rgb="FFFFFF00"/>
          </stop>
        </gradient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ont>
        <b/>
        <i val="0"/>
      </font>
      <fill>
        <gradientFill type="path" left="0.5" right="0.5" top="0.5" bottom="0.5">
          <stop position="0">
            <color rgb="FFFF0000"/>
          </stop>
          <stop position="1">
            <color rgb="FFFFFF00"/>
          </stop>
        </gradient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ont>
        <b/>
        <i val="0"/>
      </font>
      <fill>
        <gradientFill type="path" left="0.5" right="0.5" top="0.5" bottom="0.5">
          <stop position="0">
            <color rgb="FFFF0000"/>
          </stop>
          <stop position="1">
            <color rgb="FFFFFF00"/>
          </stop>
        </gradient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ont>
        <b/>
        <i val="0"/>
      </font>
      <fill>
        <gradientFill type="path" left="0.5" right="0.5" top="0.5" bottom="0.5">
          <stop position="0">
            <color rgb="FFFF0000"/>
          </stop>
          <stop position="1">
            <color rgb="FFFFFF00"/>
          </stop>
        </gradient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ont>
        <b/>
        <i val="0"/>
      </font>
      <fill>
        <gradientFill type="path" left="0.5" right="0.5" top="0.5" bottom="0.5">
          <stop position="0">
            <color rgb="FFFF0000"/>
          </stop>
          <stop position="1">
            <color rgb="FFFFFF00"/>
          </stop>
        </gradientFill>
      </fill>
    </dxf>
    <dxf>
      <font>
        <b/>
        <i val="0"/>
        <color rgb="FF92D050"/>
      </font>
    </dxf>
    <dxf>
      <font>
        <b/>
        <i val="0"/>
        <color rgb="FF92D050"/>
      </font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ont>
        <b/>
        <i val="0"/>
      </font>
      <fill>
        <gradientFill type="path" left="0.5" right="0.5" top="0.5" bottom="0.5">
          <stop position="0">
            <color rgb="FFFF0000"/>
          </stop>
          <stop position="1">
            <color rgb="FFFFFF00"/>
          </stop>
        </gradientFill>
      </fill>
    </dxf>
    <dxf>
      <font>
        <b/>
        <i val="0"/>
        <color rgb="FF92D050"/>
      </font>
    </dxf>
    <dxf>
      <font>
        <b/>
        <i val="0"/>
        <color rgb="FF92D050"/>
      </font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ont>
        <b/>
        <i val="0"/>
      </font>
      <fill>
        <gradientFill type="path" left="0.5" right="0.5" top="0.5" bottom="0.5">
          <stop position="0">
            <color rgb="FFFF0000"/>
          </stop>
          <stop position="1">
            <color rgb="FFFFFF00"/>
          </stop>
        </gradient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ont>
        <b/>
        <i val="0"/>
      </font>
      <fill>
        <gradientFill type="path" left="0.5" right="0.5" top="0.5" bottom="0.5">
          <stop position="0">
            <color rgb="FFFF0000"/>
          </stop>
          <stop position="1">
            <color rgb="FFFFFF00"/>
          </stop>
        </gradientFill>
      </fill>
    </dxf>
    <dxf>
      <font>
        <b/>
        <i val="0"/>
        <color rgb="FF92D050"/>
      </font>
    </dxf>
    <dxf>
      <font>
        <b/>
        <i val="0"/>
        <color rgb="FF92D050"/>
      </font>
    </dxf>
    <dxf>
      <font>
        <b/>
        <i val="0"/>
        <color rgb="FF92D050"/>
      </font>
    </dxf>
    <dxf>
      <font>
        <b/>
        <i val="0"/>
        <color rgb="FF92D050"/>
      </font>
    </dxf>
    <dxf>
      <font>
        <b/>
        <i val="0"/>
        <color rgb="FF92D050"/>
      </font>
    </dxf>
    <dxf>
      <font>
        <b/>
        <i val="0"/>
        <color rgb="FF92D050"/>
      </font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ont>
        <b/>
        <i val="0"/>
      </font>
      <fill>
        <gradientFill type="path" left="0.5" right="0.5" top="0.5" bottom="0.5">
          <stop position="0">
            <color rgb="FFFF0000"/>
          </stop>
          <stop position="1">
            <color rgb="FFFFFF00"/>
          </stop>
        </gradient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ont>
        <b/>
        <i val="0"/>
      </font>
      <fill>
        <gradientFill type="path" left="0.5" right="0.5" top="0.5" bottom="0.5">
          <stop position="0">
            <color rgb="FFFF0000"/>
          </stop>
          <stop position="1">
            <color rgb="FFFFFF00"/>
          </stop>
        </gradient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ont>
        <b/>
        <i val="0"/>
      </font>
      <fill>
        <gradientFill type="path" left="0.5" right="0.5" top="0.5" bottom="0.5">
          <stop position="0">
            <color rgb="FFFF0000"/>
          </stop>
          <stop position="1">
            <color rgb="FFFFFF00"/>
          </stop>
        </gradient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ont>
        <b/>
        <i val="0"/>
      </font>
      <fill>
        <gradientFill type="path" left="0.5" right="0.5" top="0.5" bottom="0.5">
          <stop position="0">
            <color rgb="FFFF0000"/>
          </stop>
          <stop position="1">
            <color rgb="FFFFFF00"/>
          </stop>
        </gradient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ont>
        <b/>
        <i val="0"/>
      </font>
      <fill>
        <gradientFill type="path" left="0.5" right="0.5" top="0.5" bottom="0.5">
          <stop position="0">
            <color rgb="FFFF0000"/>
          </stop>
          <stop position="1">
            <color rgb="FFFFFF00"/>
          </stop>
        </gradient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ont>
        <b/>
        <i val="0"/>
      </font>
      <fill>
        <gradientFill type="path" left="0.5" right="0.5" top="0.5" bottom="0.5">
          <stop position="0">
            <color rgb="FFFF0000"/>
          </stop>
          <stop position="1">
            <color rgb="FFFFFF00"/>
          </stop>
        </gradient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ont>
        <b/>
        <i val="0"/>
      </font>
      <fill>
        <gradientFill type="path" left="0.5" right="0.5" top="0.5" bottom="0.5">
          <stop position="0">
            <color rgb="FFFF0000"/>
          </stop>
          <stop position="1">
            <color rgb="FFFFFF00"/>
          </stop>
        </gradientFill>
      </fill>
    </dxf>
    <dxf>
      <font>
        <b/>
        <i val="0"/>
        <color rgb="FF92D050"/>
      </font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ont>
        <b/>
        <i val="0"/>
      </font>
      <fill>
        <gradientFill type="path" left="0.5" right="0.5" top="0.5" bottom="0.5">
          <stop position="0">
            <color rgb="FFFF0000"/>
          </stop>
          <stop position="1">
            <color rgb="FFFFFF00"/>
          </stop>
        </gradient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ont>
        <b/>
        <i val="0"/>
      </font>
      <fill>
        <gradientFill type="path" left="0.5" right="0.5" top="0.5" bottom="0.5">
          <stop position="0">
            <color rgb="FFFF0000"/>
          </stop>
          <stop position="1">
            <color rgb="FFFFFF00"/>
          </stop>
        </gradient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ont>
        <b/>
        <i val="0"/>
      </font>
      <fill>
        <gradientFill type="path" left="0.5" right="0.5" top="0.5" bottom="0.5">
          <stop position="0">
            <color rgb="FFFF0000"/>
          </stop>
          <stop position="1">
            <color rgb="FFFFFF00"/>
          </stop>
        </gradientFill>
      </fill>
    </dxf>
    <dxf>
      <font>
        <b/>
        <i val="0"/>
        <color rgb="FF92D050"/>
      </font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ont>
        <b/>
        <i val="0"/>
      </font>
      <fill>
        <gradientFill type="path" left="0.5" right="0.5" top="0.5" bottom="0.5">
          <stop position="0">
            <color rgb="FFFF0000"/>
          </stop>
          <stop position="1">
            <color rgb="FFFFFF00"/>
          </stop>
        </gradientFill>
      </fill>
    </dxf>
    <dxf>
      <font>
        <b/>
        <i val="0"/>
        <color rgb="FF92D050"/>
      </font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ont>
        <b/>
        <i val="0"/>
      </font>
      <fill>
        <gradientFill type="path" left="0.5" right="0.5" top="0.5" bottom="0.5">
          <stop position="0">
            <color rgb="FFFF0000"/>
          </stop>
          <stop position="1">
            <color rgb="FFFFFF00"/>
          </stop>
        </gradientFill>
      </fill>
    </dxf>
    <dxf>
      <font>
        <b/>
        <i val="0"/>
        <color rgb="FF92D050"/>
      </font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ont>
        <b/>
        <i val="0"/>
      </font>
      <fill>
        <gradientFill type="path" left="0.5" right="0.5" top="0.5" bottom="0.5">
          <stop position="0">
            <color rgb="FFFF0000"/>
          </stop>
          <stop position="1">
            <color rgb="FFFFFF00"/>
          </stop>
        </gradient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ont>
        <b/>
        <i val="0"/>
      </font>
      <fill>
        <gradientFill type="path" left="0.5" right="0.5" top="0.5" bottom="0.5">
          <stop position="0">
            <color rgb="FFFF0000"/>
          </stop>
          <stop position="1">
            <color rgb="FFFFFF00"/>
          </stop>
        </gradient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ont>
        <b/>
        <i val="0"/>
      </font>
      <fill>
        <gradientFill type="path" left="0.5" right="0.5" top="0.5" bottom="0.5">
          <stop position="0">
            <color rgb="FFFF0000"/>
          </stop>
          <stop position="1">
            <color rgb="FFFFFF00"/>
          </stop>
        </gradient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ont>
        <b/>
        <i val="0"/>
      </font>
      <fill>
        <gradientFill type="path" left="0.5" right="0.5" top="0.5" bottom="0.5">
          <stop position="0">
            <color rgb="FFFF0000"/>
          </stop>
          <stop position="1">
            <color rgb="FFFFFF00"/>
          </stop>
        </gradientFill>
      </fill>
    </dxf>
    <dxf>
      <font>
        <b/>
        <i val="0"/>
        <color rgb="FF92D050"/>
      </font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ont>
        <b/>
        <i val="0"/>
      </font>
      <fill>
        <gradientFill type="path" left="0.5" right="0.5" top="0.5" bottom="0.5">
          <stop position="0">
            <color rgb="FFFF0000"/>
          </stop>
          <stop position="1">
            <color rgb="FFFFFF00"/>
          </stop>
        </gradient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ont>
        <b/>
        <i val="0"/>
      </font>
      <fill>
        <gradientFill type="path" left="0.5" right="0.5" top="0.5" bottom="0.5">
          <stop position="0">
            <color rgb="FFFF0000"/>
          </stop>
          <stop position="1">
            <color rgb="FFFFFF00"/>
          </stop>
        </gradientFill>
      </fill>
    </dxf>
    <dxf>
      <font>
        <b/>
        <i val="0"/>
        <color rgb="FF92D050"/>
      </font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ont>
        <b/>
        <i val="0"/>
      </font>
      <fill>
        <gradientFill type="path" left="0.5" right="0.5" top="0.5" bottom="0.5">
          <stop position="0">
            <color rgb="FFFF0000"/>
          </stop>
          <stop position="1">
            <color rgb="FFFFFF00"/>
          </stop>
        </gradient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ont>
        <b/>
        <i val="0"/>
      </font>
      <fill>
        <gradientFill type="path" left="0.5" right="0.5" top="0.5" bottom="0.5">
          <stop position="0">
            <color rgb="FFFF0000"/>
          </stop>
          <stop position="1">
            <color rgb="FFFFFF00"/>
          </stop>
        </gradient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ont>
        <b/>
        <i val="0"/>
      </font>
      <fill>
        <gradientFill type="path" left="0.5" right="0.5" top="0.5" bottom="0.5">
          <stop position="0">
            <color rgb="FFFF0000"/>
          </stop>
          <stop position="1">
            <color rgb="FFFFFF00"/>
          </stop>
        </gradientFill>
      </fill>
    </dxf>
    <dxf>
      <font>
        <b/>
        <i val="0"/>
        <color rgb="FF92D050"/>
      </font>
    </dxf>
    <dxf>
      <font>
        <b/>
        <i val="0"/>
        <color rgb="FF92D050"/>
      </font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ont>
        <b/>
        <i val="0"/>
      </font>
      <fill>
        <gradientFill type="path" left="0.5" right="0.5" top="0.5" bottom="0.5">
          <stop position="0">
            <color rgb="FFFF0000"/>
          </stop>
          <stop position="1">
            <color rgb="FFFFFF00"/>
          </stop>
        </gradient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ont>
        <b/>
        <i val="0"/>
      </font>
      <fill>
        <gradientFill type="path" left="0.5" right="0.5" top="0.5" bottom="0.5">
          <stop position="0">
            <color rgb="FFFF0000"/>
          </stop>
          <stop position="1">
            <color rgb="FFFFFF00"/>
          </stop>
        </gradient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ont>
        <b/>
        <i val="0"/>
      </font>
      <fill>
        <gradientFill type="path" left="0.5" right="0.5" top="0.5" bottom="0.5">
          <stop position="0">
            <color rgb="FFFF0000"/>
          </stop>
          <stop position="1">
            <color rgb="FFFFFF00"/>
          </stop>
        </gradientFill>
      </fill>
    </dxf>
    <dxf>
      <font>
        <b/>
        <i val="0"/>
        <color rgb="FF92D050"/>
      </font>
    </dxf>
    <dxf>
      <font>
        <b/>
        <i val="0"/>
        <color rgb="FF92D050"/>
      </font>
    </dxf>
    <dxf>
      <font>
        <b/>
        <i val="0"/>
        <color rgb="FF92D050"/>
      </font>
    </dxf>
    <dxf>
      <font>
        <b/>
        <i val="0"/>
        <color rgb="FF92D05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92D050"/>
      </font>
    </dxf>
    <dxf>
      <font>
        <b/>
        <i val="0"/>
        <color rgb="FF92D050"/>
      </font>
    </dxf>
    <dxf>
      <font>
        <b/>
        <i val="0"/>
        <color rgb="FF92D050"/>
      </font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ont>
        <b/>
        <i val="0"/>
      </font>
      <fill>
        <gradientFill type="path" left="0.5" right="0.5" top="0.5" bottom="0.5">
          <stop position="0">
            <color rgb="FFFF0000"/>
          </stop>
          <stop position="1">
            <color rgb="FFFFFF00"/>
          </stop>
        </gradientFill>
      </fill>
    </dxf>
    <dxf>
      <font>
        <b/>
        <i val="0"/>
        <color rgb="FF92D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0DF03-5912-4808-85EC-A7B77A1CF46B}">
  <sheetPr codeName="Hoja1"/>
  <dimension ref="A1:O173"/>
  <sheetViews>
    <sheetView tabSelected="1" workbookViewId="0">
      <pane ySplit="4" topLeftCell="A5" activePane="bottomLeft" state="frozen"/>
      <selection pane="bottomLeft" activeCell="P1" sqref="P1:AM1048576"/>
    </sheetView>
  </sheetViews>
  <sheetFormatPr defaultColWidth="11.44140625" defaultRowHeight="14.4" x14ac:dyDescent="0.3"/>
  <cols>
    <col min="1" max="1" width="5" bestFit="1" customWidth="1"/>
    <col min="2" max="2" width="22.33203125" style="1" bestFit="1" customWidth="1"/>
    <col min="3" max="3" width="7" bestFit="1" customWidth="1"/>
    <col min="4" max="4" width="22.33203125" style="1" bestFit="1" customWidth="1"/>
    <col min="5" max="5" width="7" bestFit="1" customWidth="1"/>
    <col min="6" max="6" width="10.109375" style="3" bestFit="1" customWidth="1"/>
    <col min="7" max="7" width="11" bestFit="1" customWidth="1"/>
    <col min="8" max="8" width="10.33203125" style="13" bestFit="1" customWidth="1"/>
    <col min="9" max="9" width="5.44140625" bestFit="1" customWidth="1"/>
    <col min="10" max="10" width="6.6640625" bestFit="1" customWidth="1"/>
    <col min="11" max="11" width="6.6640625" style="2" customWidth="1"/>
    <col min="12" max="12" width="55.33203125" style="2" bestFit="1" customWidth="1"/>
    <col min="13" max="13" width="9.44140625" bestFit="1" customWidth="1"/>
    <col min="14" max="14" width="10.5546875" bestFit="1" customWidth="1"/>
    <col min="15" max="15" width="15.44140625" style="2" bestFit="1" customWidth="1"/>
  </cols>
  <sheetData>
    <row r="1" spans="1:15" x14ac:dyDescent="0.3">
      <c r="N1" s="11"/>
    </row>
    <row r="2" spans="1:15" x14ac:dyDescent="0.3">
      <c r="M2">
        <f>1.3*1.1</f>
        <v>1.4300000000000002</v>
      </c>
    </row>
    <row r="3" spans="1:15" x14ac:dyDescent="0.3">
      <c r="H3" s="13">
        <f>SUBTOTAL(5,H5:H1048575)</f>
        <v>0.93500000000000005</v>
      </c>
      <c r="N3" s="10">
        <f ca="1">TODAY()</f>
        <v>44209</v>
      </c>
    </row>
    <row r="4" spans="1:15" x14ac:dyDescent="0.3">
      <c r="A4" s="4" t="s">
        <v>0</v>
      </c>
      <c r="B4" s="5" t="s">
        <v>1</v>
      </c>
      <c r="C4" s="4" t="s">
        <v>2</v>
      </c>
      <c r="D4" s="5" t="s">
        <v>3</v>
      </c>
      <c r="E4" s="4" t="s">
        <v>2</v>
      </c>
      <c r="F4" s="5" t="s">
        <v>4</v>
      </c>
      <c r="G4" s="4" t="s">
        <v>5</v>
      </c>
      <c r="H4" s="14" t="s">
        <v>6</v>
      </c>
      <c r="I4" s="4" t="s">
        <v>7</v>
      </c>
      <c r="J4" s="4" t="s">
        <v>8</v>
      </c>
      <c r="K4" s="7" t="s">
        <v>9</v>
      </c>
      <c r="L4" s="7" t="s">
        <v>10</v>
      </c>
      <c r="M4" s="4" t="s">
        <v>11</v>
      </c>
      <c r="N4" s="4" t="s">
        <v>12</v>
      </c>
      <c r="O4" s="7" t="s">
        <v>13</v>
      </c>
    </row>
    <row r="5" spans="1:15" x14ac:dyDescent="0.3">
      <c r="A5" s="12">
        <v>1</v>
      </c>
      <c r="B5" s="1">
        <v>10000000000</v>
      </c>
      <c r="C5" s="1" t="str">
        <f t="shared" ref="C5:C36" si="0">IF(B5&lt;999999999,(B5/1000000)&amp;"M",IF(B5&lt;999999999999,(B5/1000000000)&amp;"B",IF(B5&lt;999999999999999,(B5/1000000000000)&amp;"T",0)))</f>
        <v>10B</v>
      </c>
      <c r="D5" s="1">
        <v>10000000000</v>
      </c>
      <c r="E5" s="1" t="str">
        <f t="shared" ref="E5:E36" si="1">IF(D5&lt;999999999,(D5/1000000)&amp;"M",IF(D5&lt;999999999999,(D5/1000000000)&amp;"B",IF(D5&lt;999999999999999,(D5/1000000000000)&amp;"T",0)))</f>
        <v>10B</v>
      </c>
      <c r="F5" s="3" t="str">
        <f t="shared" ref="F5:F36" si="2">IF(B5-D5=0,"NO", "SI")</f>
        <v>NO</v>
      </c>
      <c r="G5" t="s">
        <v>14</v>
      </c>
      <c r="H5" s="13">
        <v>15.5</v>
      </c>
      <c r="I5" t="s">
        <v>15</v>
      </c>
      <c r="M5" t="s">
        <v>16</v>
      </c>
      <c r="N5" s="9">
        <v>44191</v>
      </c>
      <c r="O5" s="3" t="str">
        <f t="shared" ref="O5:O36" ca="1" si="3">IF(($N$3-N5)&gt;4,"OLD",($N$3-N5+1)*24&amp;" hr.")</f>
        <v>OLD</v>
      </c>
    </row>
    <row r="6" spans="1:15" x14ac:dyDescent="0.3">
      <c r="A6" s="12">
        <v>2</v>
      </c>
      <c r="B6" s="1">
        <v>1000000000</v>
      </c>
      <c r="C6" s="1" t="str">
        <f t="shared" si="0"/>
        <v>1B</v>
      </c>
      <c r="D6" s="1">
        <v>1000000000</v>
      </c>
      <c r="E6" s="1" t="str">
        <f t="shared" si="1"/>
        <v>1B</v>
      </c>
      <c r="F6" s="3" t="str">
        <f t="shared" si="2"/>
        <v>NO</v>
      </c>
      <c r="G6" t="s">
        <v>17</v>
      </c>
      <c r="H6" s="13">
        <v>19.899999999999999</v>
      </c>
      <c r="I6" t="s">
        <v>15</v>
      </c>
      <c r="M6" t="s">
        <v>16</v>
      </c>
      <c r="N6" s="9">
        <v>44191</v>
      </c>
      <c r="O6" s="3" t="str">
        <f t="shared" ca="1" si="3"/>
        <v>OLD</v>
      </c>
    </row>
    <row r="7" spans="1:15" x14ac:dyDescent="0.3">
      <c r="A7" s="12">
        <v>3</v>
      </c>
      <c r="B7" s="1">
        <v>100000000</v>
      </c>
      <c r="C7" s="1" t="str">
        <f t="shared" si="0"/>
        <v>100M</v>
      </c>
      <c r="D7" s="1">
        <v>500000000</v>
      </c>
      <c r="E7" s="1" t="str">
        <f t="shared" si="1"/>
        <v>500M</v>
      </c>
      <c r="F7" s="3" t="str">
        <f t="shared" si="2"/>
        <v>SI</v>
      </c>
      <c r="G7" t="s">
        <v>14</v>
      </c>
      <c r="H7" s="13">
        <f>15.8*1.1</f>
        <v>17.380000000000003</v>
      </c>
      <c r="I7" t="s">
        <v>15</v>
      </c>
      <c r="M7" t="s">
        <v>18</v>
      </c>
      <c r="N7" s="9">
        <v>44191</v>
      </c>
      <c r="O7" s="3" t="str">
        <f t="shared" ca="1" si="3"/>
        <v>OLD</v>
      </c>
    </row>
    <row r="8" spans="1:15" x14ac:dyDescent="0.3">
      <c r="A8" s="12">
        <v>4</v>
      </c>
      <c r="B8" s="1">
        <v>500000000</v>
      </c>
      <c r="C8" s="1" t="str">
        <f t="shared" si="0"/>
        <v>500M</v>
      </c>
      <c r="D8" s="1">
        <v>1000000000</v>
      </c>
      <c r="E8" s="1" t="str">
        <f t="shared" si="1"/>
        <v>1B</v>
      </c>
      <c r="F8" s="3" t="str">
        <f t="shared" si="2"/>
        <v>SI</v>
      </c>
      <c r="G8" t="s">
        <v>14</v>
      </c>
      <c r="H8" s="13">
        <f>15.2*1.1</f>
        <v>16.72</v>
      </c>
      <c r="I8" t="s">
        <v>15</v>
      </c>
      <c r="M8" t="s">
        <v>18</v>
      </c>
      <c r="N8" s="9">
        <v>44191</v>
      </c>
      <c r="O8" s="3" t="str">
        <f t="shared" ca="1" si="3"/>
        <v>OLD</v>
      </c>
    </row>
    <row r="9" spans="1:15" x14ac:dyDescent="0.3">
      <c r="A9" s="12">
        <v>5</v>
      </c>
      <c r="B9" s="1">
        <v>10000000000</v>
      </c>
      <c r="C9" s="1" t="str">
        <f t="shared" si="0"/>
        <v>10B</v>
      </c>
      <c r="D9" s="1">
        <v>30000000000</v>
      </c>
      <c r="E9" s="1" t="str">
        <f t="shared" si="1"/>
        <v>30B</v>
      </c>
      <c r="F9" s="3" t="str">
        <f t="shared" si="2"/>
        <v>SI</v>
      </c>
      <c r="G9" t="s">
        <v>14</v>
      </c>
      <c r="H9" s="13">
        <f>14.1*1.1</f>
        <v>15.510000000000002</v>
      </c>
      <c r="I9" t="s">
        <v>15</v>
      </c>
      <c r="M9" t="s">
        <v>16</v>
      </c>
      <c r="N9" s="9">
        <v>44191</v>
      </c>
      <c r="O9" s="3" t="str">
        <f t="shared" ca="1" si="3"/>
        <v>OLD</v>
      </c>
    </row>
    <row r="10" spans="1:15" x14ac:dyDescent="0.3">
      <c r="A10" s="12">
        <v>6</v>
      </c>
      <c r="B10" s="1">
        <v>500000000000</v>
      </c>
      <c r="C10" s="1" t="str">
        <f t="shared" si="0"/>
        <v>500B</v>
      </c>
      <c r="D10" s="1">
        <v>500000000000</v>
      </c>
      <c r="E10" s="1" t="str">
        <f t="shared" si="1"/>
        <v>500B</v>
      </c>
      <c r="F10" s="3" t="str">
        <f t="shared" si="2"/>
        <v>NO</v>
      </c>
      <c r="G10" t="s">
        <v>17</v>
      </c>
      <c r="H10" s="13">
        <v>17</v>
      </c>
      <c r="I10" t="s">
        <v>15</v>
      </c>
      <c r="J10" s="6">
        <v>0.6</v>
      </c>
      <c r="K10" s="15"/>
      <c r="L10" s="15"/>
      <c r="M10" t="s">
        <v>16</v>
      </c>
      <c r="N10" s="9">
        <v>44191</v>
      </c>
      <c r="O10" s="3" t="str">
        <f t="shared" ca="1" si="3"/>
        <v>OLD</v>
      </c>
    </row>
    <row r="11" spans="1:15" x14ac:dyDescent="0.3">
      <c r="A11" s="12">
        <v>7</v>
      </c>
      <c r="B11" s="1">
        <v>10000000000</v>
      </c>
      <c r="C11" s="1" t="str">
        <f t="shared" si="0"/>
        <v>10B</v>
      </c>
      <c r="D11" s="1">
        <v>10000000000</v>
      </c>
      <c r="E11" s="1" t="str">
        <f t="shared" si="1"/>
        <v>10B</v>
      </c>
      <c r="F11" s="3" t="str">
        <f t="shared" si="2"/>
        <v>NO</v>
      </c>
      <c r="G11" t="s">
        <v>17</v>
      </c>
      <c r="H11" s="13">
        <f>19.2*1.1</f>
        <v>21.12</v>
      </c>
      <c r="I11" t="s">
        <v>15</v>
      </c>
      <c r="M11" t="s">
        <v>16</v>
      </c>
      <c r="N11" s="9">
        <v>44191</v>
      </c>
      <c r="O11" s="3" t="str">
        <f t="shared" ca="1" si="3"/>
        <v>OLD</v>
      </c>
    </row>
    <row r="12" spans="1:15" x14ac:dyDescent="0.3">
      <c r="A12" s="12">
        <v>8</v>
      </c>
      <c r="B12" s="1">
        <v>5000000</v>
      </c>
      <c r="C12" s="1" t="str">
        <f t="shared" si="0"/>
        <v>5M</v>
      </c>
      <c r="D12" s="1">
        <v>5000000</v>
      </c>
      <c r="E12" s="1" t="str">
        <f t="shared" si="1"/>
        <v>5M</v>
      </c>
      <c r="F12" s="3" t="str">
        <f t="shared" si="2"/>
        <v>NO</v>
      </c>
      <c r="G12" t="s">
        <v>17</v>
      </c>
      <c r="H12" s="13">
        <v>21.45</v>
      </c>
      <c r="I12" t="s">
        <v>15</v>
      </c>
      <c r="M12" t="s">
        <v>16</v>
      </c>
      <c r="N12" s="9">
        <v>44191</v>
      </c>
      <c r="O12" s="3" t="str">
        <f t="shared" ca="1" si="3"/>
        <v>OLD</v>
      </c>
    </row>
    <row r="13" spans="1:15" x14ac:dyDescent="0.3">
      <c r="A13" s="12">
        <v>9</v>
      </c>
      <c r="B13" s="1">
        <v>10000000000</v>
      </c>
      <c r="C13" s="1" t="str">
        <f t="shared" si="0"/>
        <v>10B</v>
      </c>
      <c r="D13" s="1">
        <v>10000000000</v>
      </c>
      <c r="E13" s="1" t="str">
        <f t="shared" si="1"/>
        <v>10B</v>
      </c>
      <c r="F13" s="3" t="str">
        <f t="shared" si="2"/>
        <v>NO</v>
      </c>
      <c r="G13" t="s">
        <v>17</v>
      </c>
      <c r="H13" s="13">
        <v>18.5</v>
      </c>
      <c r="I13" t="s">
        <v>15</v>
      </c>
      <c r="J13" s="6">
        <v>1</v>
      </c>
      <c r="K13" s="15"/>
      <c r="L13" s="15"/>
      <c r="M13" t="s">
        <v>16</v>
      </c>
      <c r="N13" s="9">
        <v>44191</v>
      </c>
      <c r="O13" s="3" t="str">
        <f t="shared" ca="1" si="3"/>
        <v>OLD</v>
      </c>
    </row>
    <row r="14" spans="1:15" x14ac:dyDescent="0.3">
      <c r="A14" s="12">
        <v>10</v>
      </c>
      <c r="B14" s="1">
        <v>20000000000</v>
      </c>
      <c r="C14" s="1" t="str">
        <f t="shared" si="0"/>
        <v>20B</v>
      </c>
      <c r="D14" s="1">
        <v>20000000000</v>
      </c>
      <c r="E14" s="1" t="str">
        <f t="shared" si="1"/>
        <v>20B</v>
      </c>
      <c r="F14" s="3" t="str">
        <f t="shared" si="2"/>
        <v>NO</v>
      </c>
      <c r="G14" t="s">
        <v>17</v>
      </c>
      <c r="H14" s="13">
        <v>18.5</v>
      </c>
      <c r="I14" t="s">
        <v>15</v>
      </c>
      <c r="J14" s="6">
        <v>1</v>
      </c>
      <c r="K14" s="15"/>
      <c r="L14" s="15"/>
      <c r="M14" t="s">
        <v>16</v>
      </c>
      <c r="N14" s="9">
        <v>44191</v>
      </c>
      <c r="O14" s="3" t="str">
        <f t="shared" ca="1" si="3"/>
        <v>OLD</v>
      </c>
    </row>
    <row r="15" spans="1:15" x14ac:dyDescent="0.3">
      <c r="A15" s="12">
        <v>11</v>
      </c>
      <c r="B15" s="1">
        <v>40000000000</v>
      </c>
      <c r="C15" s="1" t="str">
        <f t="shared" si="0"/>
        <v>40B</v>
      </c>
      <c r="D15" s="1">
        <v>40000000000</v>
      </c>
      <c r="E15" s="1" t="str">
        <f t="shared" si="1"/>
        <v>40B</v>
      </c>
      <c r="F15" s="3" t="str">
        <f t="shared" si="2"/>
        <v>NO</v>
      </c>
      <c r="G15" t="s">
        <v>17</v>
      </c>
      <c r="H15" s="13">
        <v>18.5</v>
      </c>
      <c r="I15" t="s">
        <v>15</v>
      </c>
      <c r="J15" s="6">
        <v>1</v>
      </c>
      <c r="K15" s="15"/>
      <c r="L15" s="15"/>
      <c r="M15" t="s">
        <v>16</v>
      </c>
      <c r="N15" s="9">
        <v>44191</v>
      </c>
      <c r="O15" s="3" t="str">
        <f t="shared" ca="1" si="3"/>
        <v>OLD</v>
      </c>
    </row>
    <row r="16" spans="1:15" x14ac:dyDescent="0.3">
      <c r="A16" s="12">
        <v>12</v>
      </c>
      <c r="B16" s="1">
        <v>50000000000</v>
      </c>
      <c r="C16" s="1" t="str">
        <f t="shared" si="0"/>
        <v>50B</v>
      </c>
      <c r="D16" s="1">
        <v>50000000000</v>
      </c>
      <c r="E16" s="1" t="str">
        <f t="shared" si="1"/>
        <v>50B</v>
      </c>
      <c r="F16" s="3" t="str">
        <f t="shared" si="2"/>
        <v>NO</v>
      </c>
      <c r="G16" t="s">
        <v>17</v>
      </c>
      <c r="H16" s="13">
        <v>18.5</v>
      </c>
      <c r="I16" t="s">
        <v>15</v>
      </c>
      <c r="J16" s="6">
        <v>1</v>
      </c>
      <c r="K16" s="15"/>
      <c r="L16" s="15"/>
      <c r="M16" t="s">
        <v>16</v>
      </c>
      <c r="N16" s="9">
        <v>44191</v>
      </c>
      <c r="O16" s="3" t="str">
        <f t="shared" ca="1" si="3"/>
        <v>OLD</v>
      </c>
    </row>
    <row r="17" spans="1:15" x14ac:dyDescent="0.3">
      <c r="A17" s="12">
        <v>13</v>
      </c>
      <c r="B17" s="1">
        <v>60000000000</v>
      </c>
      <c r="C17" s="1" t="str">
        <f t="shared" si="0"/>
        <v>60B</v>
      </c>
      <c r="D17" s="1">
        <v>60000000000</v>
      </c>
      <c r="E17" s="1" t="str">
        <f t="shared" si="1"/>
        <v>60B</v>
      </c>
      <c r="F17" s="3" t="str">
        <f t="shared" si="2"/>
        <v>NO</v>
      </c>
      <c r="G17" t="s">
        <v>17</v>
      </c>
      <c r="H17" s="13">
        <v>18.5</v>
      </c>
      <c r="I17" t="s">
        <v>15</v>
      </c>
      <c r="J17" s="6">
        <v>1</v>
      </c>
      <c r="K17" s="15"/>
      <c r="L17" s="15"/>
      <c r="M17" t="s">
        <v>16</v>
      </c>
      <c r="N17" s="9">
        <v>44191</v>
      </c>
      <c r="O17" s="3" t="str">
        <f t="shared" ca="1" si="3"/>
        <v>OLD</v>
      </c>
    </row>
    <row r="18" spans="1:15" x14ac:dyDescent="0.3">
      <c r="A18" s="12">
        <v>14</v>
      </c>
      <c r="B18" s="1">
        <v>100000000000</v>
      </c>
      <c r="C18" s="1" t="str">
        <f t="shared" si="0"/>
        <v>100B</v>
      </c>
      <c r="D18" s="1">
        <v>100000000000</v>
      </c>
      <c r="E18" s="1" t="str">
        <f t="shared" si="1"/>
        <v>100B</v>
      </c>
      <c r="F18" s="3" t="str">
        <f t="shared" si="2"/>
        <v>NO</v>
      </c>
      <c r="G18" t="s">
        <v>17</v>
      </c>
      <c r="H18" s="13">
        <v>18.5</v>
      </c>
      <c r="I18" t="s">
        <v>15</v>
      </c>
      <c r="J18" s="6">
        <v>1</v>
      </c>
      <c r="K18" s="15"/>
      <c r="L18" s="15"/>
      <c r="M18" t="s">
        <v>16</v>
      </c>
      <c r="N18" s="9">
        <v>44191</v>
      </c>
      <c r="O18" s="3" t="str">
        <f t="shared" ca="1" si="3"/>
        <v>OLD</v>
      </c>
    </row>
    <row r="19" spans="1:15" x14ac:dyDescent="0.3">
      <c r="A19" s="12">
        <v>15</v>
      </c>
      <c r="B19" s="1">
        <v>100000000</v>
      </c>
      <c r="C19" s="1" t="str">
        <f t="shared" si="0"/>
        <v>100M</v>
      </c>
      <c r="D19" s="1">
        <v>100000000</v>
      </c>
      <c r="E19" s="1" t="str">
        <f t="shared" si="1"/>
        <v>100M</v>
      </c>
      <c r="F19" s="3" t="str">
        <f t="shared" si="2"/>
        <v>NO</v>
      </c>
      <c r="G19" t="s">
        <v>14</v>
      </c>
      <c r="H19" s="13">
        <v>16.2</v>
      </c>
      <c r="I19" t="s">
        <v>19</v>
      </c>
      <c r="J19" s="6">
        <v>1</v>
      </c>
      <c r="K19" s="15"/>
      <c r="L19" s="15"/>
      <c r="M19" t="s">
        <v>20</v>
      </c>
      <c r="N19" s="9">
        <v>44191</v>
      </c>
      <c r="O19" s="3" t="str">
        <f t="shared" ca="1" si="3"/>
        <v>OLD</v>
      </c>
    </row>
    <row r="20" spans="1:15" x14ac:dyDescent="0.3">
      <c r="A20" s="12">
        <v>16</v>
      </c>
      <c r="B20" s="1">
        <v>50000000</v>
      </c>
      <c r="C20" s="1" t="str">
        <f t="shared" si="0"/>
        <v>50M</v>
      </c>
      <c r="D20" s="1">
        <v>50000000</v>
      </c>
      <c r="E20" s="1" t="str">
        <f t="shared" si="1"/>
        <v>50M</v>
      </c>
      <c r="F20" s="3" t="str">
        <f t="shared" si="2"/>
        <v>NO</v>
      </c>
      <c r="G20" t="s">
        <v>14</v>
      </c>
      <c r="H20" s="13">
        <v>16.3</v>
      </c>
      <c r="I20" t="s">
        <v>19</v>
      </c>
      <c r="J20" s="6">
        <v>1</v>
      </c>
      <c r="K20" s="15"/>
      <c r="L20" s="15"/>
      <c r="M20" t="s">
        <v>20</v>
      </c>
      <c r="N20" s="9">
        <v>44191</v>
      </c>
      <c r="O20" s="3" t="str">
        <f t="shared" ca="1" si="3"/>
        <v>OLD</v>
      </c>
    </row>
    <row r="21" spans="1:15" x14ac:dyDescent="0.3">
      <c r="A21" s="12">
        <v>17</v>
      </c>
      <c r="B21" s="1">
        <v>10000000</v>
      </c>
      <c r="C21" s="1" t="str">
        <f t="shared" si="0"/>
        <v>10M</v>
      </c>
      <c r="D21" s="1">
        <v>10000000</v>
      </c>
      <c r="E21" s="1" t="str">
        <f t="shared" si="1"/>
        <v>10M</v>
      </c>
      <c r="F21" s="3" t="str">
        <f t="shared" si="2"/>
        <v>NO</v>
      </c>
      <c r="G21" t="s">
        <v>14</v>
      </c>
      <c r="H21" s="13">
        <v>16.399999999999999</v>
      </c>
      <c r="I21" t="s">
        <v>19</v>
      </c>
      <c r="J21" s="6">
        <v>1</v>
      </c>
      <c r="K21" s="15"/>
      <c r="L21" s="15"/>
      <c r="M21" t="s">
        <v>20</v>
      </c>
      <c r="N21" s="9">
        <v>44191</v>
      </c>
      <c r="O21" s="3" t="str">
        <f t="shared" ca="1" si="3"/>
        <v>OLD</v>
      </c>
    </row>
    <row r="22" spans="1:15" x14ac:dyDescent="0.3">
      <c r="A22" s="12">
        <v>18</v>
      </c>
      <c r="B22" s="1">
        <v>5000000</v>
      </c>
      <c r="C22" s="1" t="str">
        <f t="shared" si="0"/>
        <v>5M</v>
      </c>
      <c r="D22" s="1">
        <v>5000000</v>
      </c>
      <c r="E22" s="1" t="str">
        <f t="shared" si="1"/>
        <v>5M</v>
      </c>
      <c r="F22" s="3" t="str">
        <f t="shared" si="2"/>
        <v>NO</v>
      </c>
      <c r="G22" t="s">
        <v>14</v>
      </c>
      <c r="H22" s="13">
        <v>16.5</v>
      </c>
      <c r="I22" t="s">
        <v>19</v>
      </c>
      <c r="J22" s="6">
        <v>1</v>
      </c>
      <c r="K22" s="15"/>
      <c r="L22" s="15"/>
      <c r="M22" t="s">
        <v>20</v>
      </c>
      <c r="N22" s="9">
        <v>44191</v>
      </c>
      <c r="O22" s="3" t="str">
        <f t="shared" ca="1" si="3"/>
        <v>OLD</v>
      </c>
    </row>
    <row r="23" spans="1:15" x14ac:dyDescent="0.3">
      <c r="A23" s="12">
        <v>19</v>
      </c>
      <c r="B23" s="1">
        <v>2000000</v>
      </c>
      <c r="C23" s="1" t="str">
        <f t="shared" si="0"/>
        <v>2M</v>
      </c>
      <c r="D23" s="1">
        <v>2000000</v>
      </c>
      <c r="E23" s="1" t="str">
        <f t="shared" si="1"/>
        <v>2M</v>
      </c>
      <c r="F23" s="3" t="str">
        <f t="shared" si="2"/>
        <v>NO</v>
      </c>
      <c r="G23" t="s">
        <v>14</v>
      </c>
      <c r="H23" s="13">
        <f>15.3*1.1</f>
        <v>16.830000000000002</v>
      </c>
      <c r="I23" t="s">
        <v>19</v>
      </c>
      <c r="J23" s="6">
        <v>1</v>
      </c>
      <c r="K23" s="15"/>
      <c r="L23" s="15"/>
      <c r="M23" t="s">
        <v>20</v>
      </c>
      <c r="N23" s="9">
        <v>44191</v>
      </c>
      <c r="O23" s="3" t="str">
        <f t="shared" ca="1" si="3"/>
        <v>OLD</v>
      </c>
    </row>
    <row r="24" spans="1:15" x14ac:dyDescent="0.3">
      <c r="A24" s="12">
        <v>20</v>
      </c>
      <c r="B24" s="1">
        <v>500000000</v>
      </c>
      <c r="C24" s="1" t="str">
        <f t="shared" si="0"/>
        <v>500M</v>
      </c>
      <c r="D24" s="1">
        <v>500000000</v>
      </c>
      <c r="E24" s="1" t="str">
        <f t="shared" si="1"/>
        <v>500M</v>
      </c>
      <c r="F24" s="3" t="str">
        <f t="shared" si="2"/>
        <v>NO</v>
      </c>
      <c r="G24" t="s">
        <v>17</v>
      </c>
      <c r="H24" s="13">
        <v>21</v>
      </c>
      <c r="I24" t="s">
        <v>15</v>
      </c>
      <c r="M24" t="s">
        <v>16</v>
      </c>
      <c r="N24" s="9">
        <v>44191</v>
      </c>
      <c r="O24" s="3" t="str">
        <f t="shared" ca="1" si="3"/>
        <v>OLD</v>
      </c>
    </row>
    <row r="25" spans="1:15" x14ac:dyDescent="0.3">
      <c r="A25" s="12">
        <v>21</v>
      </c>
      <c r="B25" s="1">
        <v>1000000000</v>
      </c>
      <c r="C25" s="1" t="str">
        <f t="shared" si="0"/>
        <v>1B</v>
      </c>
      <c r="D25" s="1">
        <v>1000000000</v>
      </c>
      <c r="E25" s="1" t="str">
        <f t="shared" si="1"/>
        <v>1B</v>
      </c>
      <c r="F25" s="3" t="str">
        <f t="shared" si="2"/>
        <v>NO</v>
      </c>
      <c r="G25" t="s">
        <v>17</v>
      </c>
      <c r="H25" s="13">
        <v>20</v>
      </c>
      <c r="I25" t="s">
        <v>15</v>
      </c>
      <c r="M25" t="s">
        <v>16</v>
      </c>
      <c r="N25" s="9">
        <v>44191</v>
      </c>
      <c r="O25" s="3" t="str">
        <f t="shared" ca="1" si="3"/>
        <v>OLD</v>
      </c>
    </row>
    <row r="26" spans="1:15" x14ac:dyDescent="0.3">
      <c r="A26" s="12">
        <v>22</v>
      </c>
      <c r="B26" s="1">
        <v>5000000000</v>
      </c>
      <c r="C26" s="1" t="str">
        <f t="shared" si="0"/>
        <v>5B</v>
      </c>
      <c r="D26" s="1">
        <v>5000000000</v>
      </c>
      <c r="E26" s="1" t="str">
        <f t="shared" si="1"/>
        <v>5B</v>
      </c>
      <c r="F26" s="3" t="str">
        <f t="shared" si="2"/>
        <v>NO</v>
      </c>
      <c r="G26" t="s">
        <v>17</v>
      </c>
      <c r="H26" s="13">
        <v>19</v>
      </c>
      <c r="I26" t="s">
        <v>15</v>
      </c>
      <c r="M26" t="s">
        <v>16</v>
      </c>
      <c r="N26" s="9">
        <v>44195</v>
      </c>
      <c r="O26" s="3" t="str">
        <f t="shared" ca="1" si="3"/>
        <v>OLD</v>
      </c>
    </row>
    <row r="27" spans="1:15" x14ac:dyDescent="0.3">
      <c r="A27" s="12">
        <v>23</v>
      </c>
      <c r="B27" s="1">
        <v>10000000000</v>
      </c>
      <c r="C27" s="1" t="str">
        <f t="shared" si="0"/>
        <v>10B</v>
      </c>
      <c r="D27" s="1">
        <v>10000000000</v>
      </c>
      <c r="E27" s="1" t="str">
        <f t="shared" si="1"/>
        <v>10B</v>
      </c>
      <c r="F27" s="3" t="str">
        <f t="shared" si="2"/>
        <v>NO</v>
      </c>
      <c r="G27" t="s">
        <v>17</v>
      </c>
      <c r="H27" s="13">
        <v>18.5</v>
      </c>
      <c r="I27" t="s">
        <v>15</v>
      </c>
      <c r="M27" t="s">
        <v>16</v>
      </c>
      <c r="N27" s="9">
        <v>44191</v>
      </c>
      <c r="O27" s="3" t="str">
        <f t="shared" ca="1" si="3"/>
        <v>OLD</v>
      </c>
    </row>
    <row r="28" spans="1:15" x14ac:dyDescent="0.3">
      <c r="A28" s="12">
        <v>24</v>
      </c>
      <c r="B28" s="1">
        <v>20000000000</v>
      </c>
      <c r="C28" s="1" t="str">
        <f t="shared" si="0"/>
        <v>20B</v>
      </c>
      <c r="D28" s="1">
        <v>20000000000</v>
      </c>
      <c r="E28" s="1" t="str">
        <f t="shared" si="1"/>
        <v>20B</v>
      </c>
      <c r="F28" s="3" t="str">
        <f t="shared" si="2"/>
        <v>NO</v>
      </c>
      <c r="G28" t="s">
        <v>17</v>
      </c>
      <c r="H28" s="13">
        <v>17.5</v>
      </c>
      <c r="I28" t="s">
        <v>15</v>
      </c>
      <c r="M28" t="s">
        <v>16</v>
      </c>
      <c r="N28" s="9">
        <v>44191</v>
      </c>
      <c r="O28" s="3" t="str">
        <f t="shared" ca="1" si="3"/>
        <v>OLD</v>
      </c>
    </row>
    <row r="29" spans="1:15" x14ac:dyDescent="0.3">
      <c r="A29" s="12">
        <v>25</v>
      </c>
      <c r="B29" s="1">
        <v>50000000000</v>
      </c>
      <c r="C29" s="1" t="str">
        <f t="shared" si="0"/>
        <v>50B</v>
      </c>
      <c r="D29" s="1">
        <v>50000000000</v>
      </c>
      <c r="E29" s="1" t="str">
        <f t="shared" si="1"/>
        <v>50B</v>
      </c>
      <c r="F29" s="3" t="str">
        <f t="shared" si="2"/>
        <v>NO</v>
      </c>
      <c r="G29" t="s">
        <v>17</v>
      </c>
      <c r="H29" s="13">
        <v>17</v>
      </c>
      <c r="I29" t="s">
        <v>15</v>
      </c>
      <c r="M29" t="s">
        <v>16</v>
      </c>
      <c r="N29" s="9">
        <v>44191</v>
      </c>
      <c r="O29" s="3" t="str">
        <f t="shared" ca="1" si="3"/>
        <v>OLD</v>
      </c>
    </row>
    <row r="30" spans="1:15" x14ac:dyDescent="0.3">
      <c r="A30" s="12">
        <v>26</v>
      </c>
      <c r="B30" s="1">
        <v>100000000000</v>
      </c>
      <c r="C30" s="1" t="str">
        <f t="shared" si="0"/>
        <v>100B</v>
      </c>
      <c r="D30" s="1">
        <v>100000000000</v>
      </c>
      <c r="E30" s="1" t="str">
        <f t="shared" si="1"/>
        <v>100B</v>
      </c>
      <c r="F30" s="3" t="str">
        <f t="shared" si="2"/>
        <v>NO</v>
      </c>
      <c r="G30" t="s">
        <v>17</v>
      </c>
      <c r="H30" s="13">
        <v>16.5</v>
      </c>
      <c r="I30" t="s">
        <v>15</v>
      </c>
      <c r="M30" t="s">
        <v>16</v>
      </c>
      <c r="N30" s="9">
        <v>44191</v>
      </c>
      <c r="O30" s="3" t="str">
        <f t="shared" ca="1" si="3"/>
        <v>OLD</v>
      </c>
    </row>
    <row r="31" spans="1:15" x14ac:dyDescent="0.3">
      <c r="A31" s="12">
        <v>27</v>
      </c>
      <c r="B31" s="1">
        <v>500000000</v>
      </c>
      <c r="C31" s="1" t="str">
        <f t="shared" si="0"/>
        <v>500M</v>
      </c>
      <c r="D31" s="1">
        <v>500000000</v>
      </c>
      <c r="E31" s="1" t="str">
        <f t="shared" si="1"/>
        <v>500M</v>
      </c>
      <c r="F31" s="3" t="str">
        <f t="shared" si="2"/>
        <v>NO</v>
      </c>
      <c r="G31" t="s">
        <v>14</v>
      </c>
      <c r="H31" s="13">
        <v>15</v>
      </c>
      <c r="I31" t="s">
        <v>15</v>
      </c>
      <c r="M31" t="s">
        <v>16</v>
      </c>
      <c r="N31" s="10">
        <v>44192</v>
      </c>
      <c r="O31" s="3" t="str">
        <f t="shared" ca="1" si="3"/>
        <v>OLD</v>
      </c>
    </row>
    <row r="32" spans="1:15" x14ac:dyDescent="0.3">
      <c r="A32" s="12">
        <v>28</v>
      </c>
      <c r="B32" s="1">
        <v>1000000000</v>
      </c>
      <c r="C32" s="1" t="str">
        <f t="shared" si="0"/>
        <v>1B</v>
      </c>
      <c r="D32" s="1">
        <v>1000000000</v>
      </c>
      <c r="E32" s="1" t="str">
        <f t="shared" si="1"/>
        <v>1B</v>
      </c>
      <c r="F32" s="3" t="str">
        <f t="shared" si="2"/>
        <v>NO</v>
      </c>
      <c r="G32" t="s">
        <v>14</v>
      </c>
      <c r="H32" s="13">
        <v>14.5</v>
      </c>
      <c r="I32" t="s">
        <v>15</v>
      </c>
      <c r="M32" t="s">
        <v>16</v>
      </c>
      <c r="N32" s="10">
        <v>44192</v>
      </c>
      <c r="O32" s="3" t="str">
        <f t="shared" ca="1" si="3"/>
        <v>OLD</v>
      </c>
    </row>
    <row r="33" spans="1:15" x14ac:dyDescent="0.3">
      <c r="A33" s="12">
        <v>29</v>
      </c>
      <c r="B33" s="1">
        <v>5000000000</v>
      </c>
      <c r="C33" s="1" t="str">
        <f t="shared" si="0"/>
        <v>5B</v>
      </c>
      <c r="D33" s="1">
        <v>5000000000</v>
      </c>
      <c r="E33" s="1" t="str">
        <f t="shared" si="1"/>
        <v>5B</v>
      </c>
      <c r="F33" s="3" t="str">
        <f t="shared" si="2"/>
        <v>NO</v>
      </c>
      <c r="G33" t="s">
        <v>14</v>
      </c>
      <c r="H33" s="13">
        <v>13.75</v>
      </c>
      <c r="I33" t="s">
        <v>15</v>
      </c>
      <c r="J33" s="6">
        <v>1</v>
      </c>
      <c r="K33" s="15"/>
      <c r="L33" s="15"/>
      <c r="M33" t="s">
        <v>16</v>
      </c>
      <c r="N33" s="10">
        <v>44193</v>
      </c>
      <c r="O33" s="3" t="str">
        <f t="shared" ca="1" si="3"/>
        <v>OLD</v>
      </c>
    </row>
    <row r="34" spans="1:15" x14ac:dyDescent="0.3">
      <c r="A34" s="12">
        <v>30</v>
      </c>
      <c r="B34" s="1">
        <v>10000000000</v>
      </c>
      <c r="C34" s="1" t="str">
        <f t="shared" si="0"/>
        <v>10B</v>
      </c>
      <c r="D34" s="1">
        <v>10000000000</v>
      </c>
      <c r="E34" s="1" t="str">
        <f t="shared" si="1"/>
        <v>10B</v>
      </c>
      <c r="F34" s="3" t="str">
        <f t="shared" si="2"/>
        <v>NO</v>
      </c>
      <c r="G34" t="s">
        <v>14</v>
      </c>
      <c r="H34" s="13">
        <v>13.5</v>
      </c>
      <c r="I34" t="s">
        <v>15</v>
      </c>
      <c r="M34" t="s">
        <v>16</v>
      </c>
      <c r="N34" s="10">
        <v>44192</v>
      </c>
      <c r="O34" s="3" t="str">
        <f t="shared" ca="1" si="3"/>
        <v>OLD</v>
      </c>
    </row>
    <row r="35" spans="1:15" x14ac:dyDescent="0.3">
      <c r="A35" s="12">
        <v>31</v>
      </c>
      <c r="B35" s="1">
        <v>20000000000</v>
      </c>
      <c r="C35" s="1" t="str">
        <f t="shared" si="0"/>
        <v>20B</v>
      </c>
      <c r="D35" s="1">
        <v>20000000000</v>
      </c>
      <c r="E35" s="1" t="str">
        <f t="shared" si="1"/>
        <v>20B</v>
      </c>
      <c r="F35" s="3" t="str">
        <f t="shared" si="2"/>
        <v>NO</v>
      </c>
      <c r="G35" t="s">
        <v>14</v>
      </c>
      <c r="H35" s="13">
        <v>13.25</v>
      </c>
      <c r="I35" t="s">
        <v>15</v>
      </c>
      <c r="M35" t="s">
        <v>16</v>
      </c>
      <c r="N35" s="10">
        <v>44192</v>
      </c>
      <c r="O35" s="3" t="str">
        <f t="shared" ca="1" si="3"/>
        <v>OLD</v>
      </c>
    </row>
    <row r="36" spans="1:15" x14ac:dyDescent="0.3">
      <c r="A36" s="12">
        <v>32</v>
      </c>
      <c r="B36" s="1">
        <v>50000000000</v>
      </c>
      <c r="C36" s="1" t="str">
        <f t="shared" si="0"/>
        <v>50B</v>
      </c>
      <c r="D36" s="1">
        <v>50000000000</v>
      </c>
      <c r="E36" s="1" t="str">
        <f t="shared" si="1"/>
        <v>50B</v>
      </c>
      <c r="F36" s="3" t="str">
        <f t="shared" si="2"/>
        <v>NO</v>
      </c>
      <c r="G36" t="s">
        <v>14</v>
      </c>
      <c r="H36" s="13">
        <v>12.75</v>
      </c>
      <c r="I36" t="s">
        <v>15</v>
      </c>
      <c r="M36" t="s">
        <v>16</v>
      </c>
      <c r="N36" s="10">
        <v>44192</v>
      </c>
      <c r="O36" s="3" t="str">
        <f t="shared" ca="1" si="3"/>
        <v>OLD</v>
      </c>
    </row>
    <row r="37" spans="1:15" x14ac:dyDescent="0.3">
      <c r="A37" s="12">
        <v>33</v>
      </c>
      <c r="B37" s="1">
        <v>400000000</v>
      </c>
      <c r="C37" s="1" t="str">
        <f t="shared" ref="C37:C68" si="4">IF(B37&lt;999999999,(B37/1000000)&amp;"M",IF(B37&lt;999999999999,(B37/1000000000)&amp;"B",IF(B37&lt;999999999999999,(B37/1000000000000)&amp;"T",0)))</f>
        <v>400M</v>
      </c>
      <c r="D37" s="1">
        <v>400000000</v>
      </c>
      <c r="E37" s="1" t="str">
        <f t="shared" ref="E37:E68" si="5">IF(D37&lt;999999999,(D37/1000000)&amp;"M",IF(D37&lt;999999999999,(D37/1000000000)&amp;"B",IF(D37&lt;999999999999999,(D37/1000000000000)&amp;"T",0)))</f>
        <v>400M</v>
      </c>
      <c r="F37" s="3" t="str">
        <f t="shared" ref="F37:F68" si="6">IF(B37-D37=0,"NO", "SI")</f>
        <v>NO</v>
      </c>
      <c r="G37" t="s">
        <v>14</v>
      </c>
      <c r="H37" s="13">
        <v>16</v>
      </c>
      <c r="I37" t="s">
        <v>15</v>
      </c>
      <c r="M37" t="s">
        <v>16</v>
      </c>
      <c r="N37" s="10">
        <v>44192</v>
      </c>
      <c r="O37" s="3" t="str">
        <f t="shared" ref="O37:O68" ca="1" si="7">IF(($N$3-N37)&gt;4,"OLD",($N$3-N37+1)*24&amp;" hr.")</f>
        <v>OLD</v>
      </c>
    </row>
    <row r="38" spans="1:15" x14ac:dyDescent="0.3">
      <c r="A38" s="12">
        <v>34</v>
      </c>
      <c r="B38" s="1">
        <v>1000000</v>
      </c>
      <c r="C38" s="1" t="str">
        <f t="shared" si="4"/>
        <v>1M</v>
      </c>
      <c r="D38" s="1">
        <v>10000000</v>
      </c>
      <c r="E38" s="1" t="str">
        <f t="shared" si="5"/>
        <v>10M</v>
      </c>
      <c r="F38" s="3" t="str">
        <f t="shared" si="6"/>
        <v>SI</v>
      </c>
      <c r="G38" t="s">
        <v>14</v>
      </c>
      <c r="H38" s="13">
        <f>18.5*1.1</f>
        <v>20.350000000000001</v>
      </c>
      <c r="I38" t="s">
        <v>15</v>
      </c>
      <c r="M38" t="s">
        <v>16</v>
      </c>
      <c r="N38" s="10">
        <v>44192</v>
      </c>
      <c r="O38" s="3" t="str">
        <f t="shared" ca="1" si="7"/>
        <v>OLD</v>
      </c>
    </row>
    <row r="39" spans="1:15" x14ac:dyDescent="0.3">
      <c r="A39" s="12">
        <v>35</v>
      </c>
      <c r="B39" s="1">
        <v>10000000</v>
      </c>
      <c r="C39" s="1" t="str">
        <f t="shared" si="4"/>
        <v>10M</v>
      </c>
      <c r="D39" s="1">
        <v>50000000</v>
      </c>
      <c r="E39" s="1" t="str">
        <f t="shared" si="5"/>
        <v>50M</v>
      </c>
      <c r="F39" s="3" t="str">
        <f t="shared" si="6"/>
        <v>SI</v>
      </c>
      <c r="G39" t="s">
        <v>14</v>
      </c>
      <c r="H39" s="13">
        <f>17.5*1.1</f>
        <v>19.25</v>
      </c>
      <c r="I39" t="s">
        <v>15</v>
      </c>
      <c r="M39" t="s">
        <v>16</v>
      </c>
      <c r="N39" s="10">
        <v>44192</v>
      </c>
      <c r="O39" s="3" t="str">
        <f t="shared" ca="1" si="7"/>
        <v>OLD</v>
      </c>
    </row>
    <row r="40" spans="1:15" x14ac:dyDescent="0.3">
      <c r="A40" s="12">
        <v>36</v>
      </c>
      <c r="B40" s="1">
        <v>50000000</v>
      </c>
      <c r="C40" s="1" t="str">
        <f t="shared" si="4"/>
        <v>50M</v>
      </c>
      <c r="D40" s="1">
        <v>100000000</v>
      </c>
      <c r="E40" s="1" t="str">
        <f t="shared" si="5"/>
        <v>100M</v>
      </c>
      <c r="F40" s="3" t="str">
        <f t="shared" si="6"/>
        <v>SI</v>
      </c>
      <c r="G40" t="s">
        <v>14</v>
      </c>
      <c r="H40" s="13">
        <f>16.8*1.1</f>
        <v>18.480000000000004</v>
      </c>
      <c r="I40" t="s">
        <v>15</v>
      </c>
      <c r="M40" t="s">
        <v>16</v>
      </c>
      <c r="N40" s="10">
        <v>44192</v>
      </c>
      <c r="O40" s="3" t="str">
        <f t="shared" ca="1" si="7"/>
        <v>OLD</v>
      </c>
    </row>
    <row r="41" spans="1:15" x14ac:dyDescent="0.3">
      <c r="A41" s="12">
        <v>37</v>
      </c>
      <c r="B41" s="1">
        <v>100000000</v>
      </c>
      <c r="C41" s="1" t="str">
        <f t="shared" si="4"/>
        <v>100M</v>
      </c>
      <c r="D41" s="1">
        <v>500000000</v>
      </c>
      <c r="E41" s="1" t="str">
        <f t="shared" si="5"/>
        <v>500M</v>
      </c>
      <c r="F41" s="3" t="str">
        <f t="shared" si="6"/>
        <v>SI</v>
      </c>
      <c r="G41" t="s">
        <v>14</v>
      </c>
      <c r="H41" s="13">
        <f>15.8*1.1</f>
        <v>17.380000000000003</v>
      </c>
      <c r="I41" t="s">
        <v>15</v>
      </c>
      <c r="M41" t="s">
        <v>16</v>
      </c>
      <c r="N41" s="10">
        <v>44192</v>
      </c>
      <c r="O41" s="3" t="str">
        <f t="shared" ca="1" si="7"/>
        <v>OLD</v>
      </c>
    </row>
    <row r="42" spans="1:15" x14ac:dyDescent="0.3">
      <c r="A42" s="12">
        <v>38</v>
      </c>
      <c r="B42" s="1">
        <v>500000000</v>
      </c>
      <c r="C42" s="1" t="str">
        <f t="shared" si="4"/>
        <v>500M</v>
      </c>
      <c r="D42" s="1">
        <v>1000000000</v>
      </c>
      <c r="E42" s="1" t="str">
        <f t="shared" si="5"/>
        <v>1B</v>
      </c>
      <c r="F42" s="3" t="str">
        <f t="shared" si="6"/>
        <v>SI</v>
      </c>
      <c r="G42" t="s">
        <v>14</v>
      </c>
      <c r="H42" s="13">
        <f>15.2*1.1</f>
        <v>16.72</v>
      </c>
      <c r="I42" t="s">
        <v>15</v>
      </c>
      <c r="M42" t="s">
        <v>16</v>
      </c>
      <c r="N42" s="10">
        <v>44192</v>
      </c>
      <c r="O42" s="3" t="str">
        <f t="shared" ca="1" si="7"/>
        <v>OLD</v>
      </c>
    </row>
    <row r="43" spans="1:15" x14ac:dyDescent="0.3">
      <c r="A43" s="12">
        <v>39</v>
      </c>
      <c r="B43" s="1">
        <v>1000000000</v>
      </c>
      <c r="C43" s="1" t="str">
        <f t="shared" si="4"/>
        <v>1B</v>
      </c>
      <c r="D43" s="1">
        <v>50000000000</v>
      </c>
      <c r="E43" s="1" t="str">
        <f t="shared" si="5"/>
        <v>50B</v>
      </c>
      <c r="F43" s="3" t="str">
        <f t="shared" si="6"/>
        <v>SI</v>
      </c>
      <c r="G43" t="s">
        <v>14</v>
      </c>
      <c r="H43" s="13">
        <f>14.8*1.1</f>
        <v>16.28</v>
      </c>
      <c r="I43" t="s">
        <v>15</v>
      </c>
      <c r="J43" s="8"/>
      <c r="K43" s="16"/>
      <c r="L43" s="16"/>
      <c r="M43" t="s">
        <v>16</v>
      </c>
      <c r="N43" s="10">
        <v>44192</v>
      </c>
      <c r="O43" s="3" t="str">
        <f t="shared" ca="1" si="7"/>
        <v>OLD</v>
      </c>
    </row>
    <row r="44" spans="1:15" x14ac:dyDescent="0.3">
      <c r="A44" s="12">
        <v>40</v>
      </c>
      <c r="B44" s="1">
        <v>3000000000</v>
      </c>
      <c r="C44" s="1" t="str">
        <f t="shared" si="4"/>
        <v>3B</v>
      </c>
      <c r="D44" s="1">
        <v>3000000000</v>
      </c>
      <c r="E44" s="1" t="str">
        <f t="shared" si="5"/>
        <v>3B</v>
      </c>
      <c r="F44" s="3" t="str">
        <f t="shared" si="6"/>
        <v>NO</v>
      </c>
      <c r="G44" t="s">
        <v>14</v>
      </c>
      <c r="H44" s="13">
        <v>13.75</v>
      </c>
      <c r="I44" t="s">
        <v>15</v>
      </c>
      <c r="M44" t="s">
        <v>16</v>
      </c>
      <c r="N44" s="10">
        <v>44192</v>
      </c>
      <c r="O44" s="3" t="str">
        <f t="shared" ca="1" si="7"/>
        <v>OLD</v>
      </c>
    </row>
    <row r="45" spans="1:15" x14ac:dyDescent="0.3">
      <c r="A45" s="12">
        <v>41</v>
      </c>
      <c r="B45" s="1">
        <v>500000000</v>
      </c>
      <c r="C45" s="1" t="str">
        <f t="shared" si="4"/>
        <v>500M</v>
      </c>
      <c r="D45" s="1">
        <v>500000000</v>
      </c>
      <c r="E45" s="1" t="str">
        <f t="shared" si="5"/>
        <v>500M</v>
      </c>
      <c r="F45" s="3" t="str">
        <f t="shared" si="6"/>
        <v>NO</v>
      </c>
      <c r="G45" t="s">
        <v>17</v>
      </c>
      <c r="H45" s="13">
        <v>19.5</v>
      </c>
      <c r="I45" t="s">
        <v>15</v>
      </c>
      <c r="M45" t="s">
        <v>16</v>
      </c>
      <c r="N45" s="10">
        <v>44192</v>
      </c>
      <c r="O45" s="3" t="str">
        <f t="shared" ca="1" si="7"/>
        <v>OLD</v>
      </c>
    </row>
    <row r="46" spans="1:15" x14ac:dyDescent="0.3">
      <c r="A46" s="12">
        <v>42</v>
      </c>
      <c r="B46" s="1">
        <v>500000000</v>
      </c>
      <c r="C46" s="1" t="str">
        <f t="shared" si="4"/>
        <v>500M</v>
      </c>
      <c r="D46" s="1">
        <v>500000000</v>
      </c>
      <c r="E46" s="1" t="str">
        <f t="shared" si="5"/>
        <v>500M</v>
      </c>
      <c r="F46" s="3" t="str">
        <f t="shared" si="6"/>
        <v>NO</v>
      </c>
      <c r="G46" t="s">
        <v>14</v>
      </c>
      <c r="H46" s="13">
        <v>17.100000000000001</v>
      </c>
      <c r="I46" t="s">
        <v>15</v>
      </c>
      <c r="J46" s="6">
        <v>1</v>
      </c>
      <c r="K46" s="15"/>
      <c r="L46" s="15"/>
      <c r="M46" t="s">
        <v>18</v>
      </c>
      <c r="N46" s="10">
        <v>44192</v>
      </c>
      <c r="O46" s="3" t="str">
        <f t="shared" ca="1" si="7"/>
        <v>OLD</v>
      </c>
    </row>
    <row r="47" spans="1:15" x14ac:dyDescent="0.3">
      <c r="A47" s="12">
        <v>43</v>
      </c>
      <c r="B47" s="1">
        <v>25000000</v>
      </c>
      <c r="C47" s="1" t="str">
        <f t="shared" si="4"/>
        <v>25M</v>
      </c>
      <c r="D47" s="1">
        <v>25000000</v>
      </c>
      <c r="E47" s="1" t="str">
        <f t="shared" si="5"/>
        <v>25M</v>
      </c>
      <c r="F47" s="3" t="str">
        <f t="shared" si="6"/>
        <v>NO</v>
      </c>
      <c r="G47" t="s">
        <v>17</v>
      </c>
      <c r="H47" s="13">
        <v>22.5</v>
      </c>
      <c r="I47" t="s">
        <v>15</v>
      </c>
      <c r="J47" s="6">
        <v>1</v>
      </c>
      <c r="K47" s="15"/>
      <c r="L47" s="15"/>
      <c r="M47" t="s">
        <v>16</v>
      </c>
      <c r="N47" s="10">
        <v>44192</v>
      </c>
      <c r="O47" s="3" t="str">
        <f t="shared" ca="1" si="7"/>
        <v>OLD</v>
      </c>
    </row>
    <row r="48" spans="1:15" x14ac:dyDescent="0.3">
      <c r="A48" s="12">
        <v>44</v>
      </c>
      <c r="B48" s="1">
        <v>1000000000</v>
      </c>
      <c r="C48" s="1" t="str">
        <f t="shared" si="4"/>
        <v>1B</v>
      </c>
      <c r="D48" s="1">
        <v>1000000000</v>
      </c>
      <c r="E48" s="1" t="str">
        <f t="shared" si="5"/>
        <v>1B</v>
      </c>
      <c r="F48" s="3" t="str">
        <f t="shared" si="6"/>
        <v>NO</v>
      </c>
      <c r="G48" t="s">
        <v>14</v>
      </c>
      <c r="H48" s="13">
        <v>14.27</v>
      </c>
      <c r="I48" t="s">
        <v>15</v>
      </c>
      <c r="M48" t="s">
        <v>16</v>
      </c>
      <c r="N48" s="10">
        <v>44192</v>
      </c>
      <c r="O48" s="3" t="str">
        <f t="shared" ca="1" si="7"/>
        <v>OLD</v>
      </c>
    </row>
    <row r="49" spans="1:15" x14ac:dyDescent="0.3">
      <c r="A49" s="12">
        <v>45</v>
      </c>
      <c r="B49" s="1">
        <v>1000000000</v>
      </c>
      <c r="C49" s="1" t="str">
        <f t="shared" si="4"/>
        <v>1B</v>
      </c>
      <c r="D49" s="1">
        <v>1000000000</v>
      </c>
      <c r="E49" s="1" t="str">
        <f t="shared" si="5"/>
        <v>1B</v>
      </c>
      <c r="F49" s="3" t="str">
        <f t="shared" si="6"/>
        <v>NO</v>
      </c>
      <c r="G49" t="s">
        <v>21</v>
      </c>
      <c r="H49" s="13">
        <f>1.6*1.1</f>
        <v>1.7600000000000002</v>
      </c>
      <c r="I49" t="s">
        <v>15</v>
      </c>
      <c r="M49" t="s">
        <v>16</v>
      </c>
      <c r="N49" s="10">
        <v>44192</v>
      </c>
      <c r="O49" s="3" t="str">
        <f t="shared" ca="1" si="7"/>
        <v>OLD</v>
      </c>
    </row>
    <row r="50" spans="1:15" x14ac:dyDescent="0.3">
      <c r="A50" s="12">
        <v>46</v>
      </c>
      <c r="B50" s="1">
        <v>5000000000</v>
      </c>
      <c r="C50" s="1" t="str">
        <f t="shared" si="4"/>
        <v>5B</v>
      </c>
      <c r="D50" s="1">
        <v>5000000000</v>
      </c>
      <c r="E50" s="1" t="str">
        <f t="shared" si="5"/>
        <v>5B</v>
      </c>
      <c r="F50" s="3" t="str">
        <f t="shared" si="6"/>
        <v>NO</v>
      </c>
      <c r="G50" t="s">
        <v>21</v>
      </c>
      <c r="H50" s="13">
        <f>1.55*1.1</f>
        <v>1.7050000000000003</v>
      </c>
      <c r="I50" t="s">
        <v>15</v>
      </c>
      <c r="M50" t="s">
        <v>16</v>
      </c>
      <c r="N50" s="10">
        <v>44192</v>
      </c>
      <c r="O50" s="3" t="str">
        <f t="shared" ca="1" si="7"/>
        <v>OLD</v>
      </c>
    </row>
    <row r="51" spans="1:15" x14ac:dyDescent="0.3">
      <c r="A51" s="12">
        <v>47</v>
      </c>
      <c r="B51" s="1">
        <v>10000000000</v>
      </c>
      <c r="C51" s="1" t="str">
        <f t="shared" si="4"/>
        <v>10B</v>
      </c>
      <c r="D51" s="1">
        <v>10000000000</v>
      </c>
      <c r="E51" s="1" t="str">
        <f t="shared" si="5"/>
        <v>10B</v>
      </c>
      <c r="F51" s="3" t="str">
        <f t="shared" si="6"/>
        <v>NO</v>
      </c>
      <c r="G51" t="s">
        <v>21</v>
      </c>
      <c r="H51" s="13">
        <f>1.4*1.1</f>
        <v>1.54</v>
      </c>
      <c r="I51" t="s">
        <v>15</v>
      </c>
      <c r="M51" t="s">
        <v>16</v>
      </c>
      <c r="N51" s="10">
        <v>44192</v>
      </c>
      <c r="O51" s="3" t="str">
        <f t="shared" ca="1" si="7"/>
        <v>OLD</v>
      </c>
    </row>
    <row r="52" spans="1:15" x14ac:dyDescent="0.3">
      <c r="A52" s="12">
        <v>48</v>
      </c>
      <c r="B52" s="1">
        <v>20000000000</v>
      </c>
      <c r="C52" s="1" t="str">
        <f t="shared" si="4"/>
        <v>20B</v>
      </c>
      <c r="D52" s="1">
        <v>20000000000</v>
      </c>
      <c r="E52" s="1" t="str">
        <f t="shared" si="5"/>
        <v>20B</v>
      </c>
      <c r="F52" s="3" t="str">
        <f t="shared" si="6"/>
        <v>NO</v>
      </c>
      <c r="G52" t="s">
        <v>21</v>
      </c>
      <c r="H52" s="13">
        <f>1.3*1.1</f>
        <v>1.4300000000000002</v>
      </c>
      <c r="I52" t="s">
        <v>15</v>
      </c>
      <c r="M52" t="s">
        <v>16</v>
      </c>
      <c r="N52" s="10">
        <v>44192</v>
      </c>
      <c r="O52" s="3" t="str">
        <f t="shared" ca="1" si="7"/>
        <v>OLD</v>
      </c>
    </row>
    <row r="53" spans="1:15" x14ac:dyDescent="0.3">
      <c r="A53" s="12">
        <v>49</v>
      </c>
      <c r="B53" s="1">
        <v>50000000000</v>
      </c>
      <c r="C53" s="1" t="str">
        <f t="shared" si="4"/>
        <v>50B</v>
      </c>
      <c r="D53" s="1">
        <v>50000000000</v>
      </c>
      <c r="E53" s="1" t="str">
        <f t="shared" si="5"/>
        <v>50B</v>
      </c>
      <c r="F53" s="3" t="str">
        <f t="shared" si="6"/>
        <v>NO</v>
      </c>
      <c r="G53" t="s">
        <v>21</v>
      </c>
      <c r="H53" s="13">
        <f>1.2*1.1</f>
        <v>1.32</v>
      </c>
      <c r="I53" t="s">
        <v>15</v>
      </c>
      <c r="M53" t="s">
        <v>16</v>
      </c>
      <c r="N53" s="10">
        <v>44192</v>
      </c>
      <c r="O53" s="3" t="str">
        <f t="shared" ca="1" si="7"/>
        <v>OLD</v>
      </c>
    </row>
    <row r="54" spans="1:15" x14ac:dyDescent="0.3">
      <c r="A54" s="12">
        <v>50</v>
      </c>
      <c r="B54" s="1">
        <v>100000000000</v>
      </c>
      <c r="C54" s="1" t="str">
        <f t="shared" si="4"/>
        <v>100B</v>
      </c>
      <c r="D54" s="1">
        <v>100000000000</v>
      </c>
      <c r="E54" s="1" t="str">
        <f t="shared" si="5"/>
        <v>100B</v>
      </c>
      <c r="F54" s="3" t="str">
        <f t="shared" si="6"/>
        <v>NO</v>
      </c>
      <c r="G54" t="s">
        <v>21</v>
      </c>
      <c r="H54" s="13">
        <f>1.1*1.1</f>
        <v>1.2100000000000002</v>
      </c>
      <c r="I54" t="s">
        <v>15</v>
      </c>
      <c r="M54" t="s">
        <v>16</v>
      </c>
      <c r="N54" s="10">
        <v>44192</v>
      </c>
      <c r="O54" s="3" t="str">
        <f t="shared" ca="1" si="7"/>
        <v>OLD</v>
      </c>
    </row>
    <row r="55" spans="1:15" x14ac:dyDescent="0.3">
      <c r="A55" s="12">
        <v>51</v>
      </c>
      <c r="B55" s="1">
        <v>500000000000</v>
      </c>
      <c r="C55" s="1" t="str">
        <f t="shared" si="4"/>
        <v>500B</v>
      </c>
      <c r="D55" s="1">
        <v>500000000000</v>
      </c>
      <c r="E55" s="1" t="str">
        <f t="shared" si="5"/>
        <v>500B</v>
      </c>
      <c r="F55" s="3" t="str">
        <f t="shared" si="6"/>
        <v>NO</v>
      </c>
      <c r="G55" t="s">
        <v>21</v>
      </c>
      <c r="H55" s="13">
        <f>1*1.1</f>
        <v>1.1000000000000001</v>
      </c>
      <c r="I55" t="s">
        <v>15</v>
      </c>
      <c r="M55" t="s">
        <v>16</v>
      </c>
      <c r="N55" s="10">
        <v>44192</v>
      </c>
      <c r="O55" s="3" t="str">
        <f t="shared" ca="1" si="7"/>
        <v>OLD</v>
      </c>
    </row>
    <row r="56" spans="1:15" x14ac:dyDescent="0.3">
      <c r="A56" s="12">
        <v>52</v>
      </c>
      <c r="B56" s="1">
        <v>1000000000</v>
      </c>
      <c r="C56" s="1" t="str">
        <f t="shared" si="4"/>
        <v>1B</v>
      </c>
      <c r="D56" s="1">
        <v>1000000000</v>
      </c>
      <c r="E56" s="1" t="str">
        <f t="shared" si="5"/>
        <v>1B</v>
      </c>
      <c r="F56" s="3" t="str">
        <f t="shared" si="6"/>
        <v>NO</v>
      </c>
      <c r="G56" t="s">
        <v>21</v>
      </c>
      <c r="H56" s="13">
        <f>1.45*1.1</f>
        <v>1.595</v>
      </c>
      <c r="I56" t="s">
        <v>15</v>
      </c>
      <c r="M56" t="s">
        <v>16</v>
      </c>
      <c r="N56" s="10">
        <v>44191</v>
      </c>
      <c r="O56" s="3" t="str">
        <f t="shared" ca="1" si="7"/>
        <v>OLD</v>
      </c>
    </row>
    <row r="57" spans="1:15" x14ac:dyDescent="0.3">
      <c r="A57" s="12">
        <v>53</v>
      </c>
      <c r="B57" s="1">
        <v>5000000000</v>
      </c>
      <c r="C57" s="1" t="str">
        <f t="shared" si="4"/>
        <v>5B</v>
      </c>
      <c r="D57" s="1">
        <v>5000000000</v>
      </c>
      <c r="E57" s="1" t="str">
        <f t="shared" si="5"/>
        <v>5B</v>
      </c>
      <c r="F57" s="3" t="str">
        <f t="shared" si="6"/>
        <v>NO</v>
      </c>
      <c r="G57" t="s">
        <v>21</v>
      </c>
      <c r="H57" s="13">
        <f>1.4*1.1</f>
        <v>1.54</v>
      </c>
      <c r="I57" t="s">
        <v>15</v>
      </c>
      <c r="M57" t="s">
        <v>16</v>
      </c>
      <c r="N57" s="10">
        <v>44191</v>
      </c>
      <c r="O57" s="3" t="str">
        <f t="shared" ca="1" si="7"/>
        <v>OLD</v>
      </c>
    </row>
    <row r="58" spans="1:15" x14ac:dyDescent="0.3">
      <c r="A58" s="12">
        <v>54</v>
      </c>
      <c r="B58" s="1">
        <v>10000000000</v>
      </c>
      <c r="C58" s="1" t="str">
        <f t="shared" si="4"/>
        <v>10B</v>
      </c>
      <c r="D58" s="1">
        <v>10000000000</v>
      </c>
      <c r="E58" s="1" t="str">
        <f t="shared" si="5"/>
        <v>10B</v>
      </c>
      <c r="F58" s="3" t="str">
        <f t="shared" si="6"/>
        <v>NO</v>
      </c>
      <c r="G58" t="s">
        <v>21</v>
      </c>
      <c r="H58" s="13">
        <f>1.35*1.1</f>
        <v>1.4850000000000003</v>
      </c>
      <c r="I58" t="s">
        <v>15</v>
      </c>
      <c r="M58" t="s">
        <v>16</v>
      </c>
      <c r="N58" s="10">
        <v>44191</v>
      </c>
      <c r="O58" s="3" t="str">
        <f t="shared" ca="1" si="7"/>
        <v>OLD</v>
      </c>
    </row>
    <row r="59" spans="1:15" x14ac:dyDescent="0.3">
      <c r="A59" s="12">
        <v>55</v>
      </c>
      <c r="B59" s="1">
        <v>20000000000</v>
      </c>
      <c r="C59" s="1" t="str">
        <f t="shared" si="4"/>
        <v>20B</v>
      </c>
      <c r="D59" s="1">
        <v>20000000000</v>
      </c>
      <c r="E59" s="1" t="str">
        <f t="shared" si="5"/>
        <v>20B</v>
      </c>
      <c r="F59" s="3" t="str">
        <f t="shared" si="6"/>
        <v>NO</v>
      </c>
      <c r="G59" t="s">
        <v>21</v>
      </c>
      <c r="H59" s="13">
        <f>1.2*1.1</f>
        <v>1.32</v>
      </c>
      <c r="I59" t="s">
        <v>15</v>
      </c>
      <c r="M59" t="s">
        <v>16</v>
      </c>
      <c r="N59" s="10">
        <v>44191</v>
      </c>
      <c r="O59" s="3" t="str">
        <f t="shared" ca="1" si="7"/>
        <v>OLD</v>
      </c>
    </row>
    <row r="60" spans="1:15" x14ac:dyDescent="0.3">
      <c r="A60" s="12">
        <v>56</v>
      </c>
      <c r="B60" s="1">
        <v>50000000000</v>
      </c>
      <c r="C60" s="1" t="str">
        <f t="shared" si="4"/>
        <v>50B</v>
      </c>
      <c r="D60" s="1">
        <v>50000000000</v>
      </c>
      <c r="E60" s="1" t="str">
        <f t="shared" si="5"/>
        <v>50B</v>
      </c>
      <c r="F60" s="3" t="str">
        <f t="shared" si="6"/>
        <v>NO</v>
      </c>
      <c r="G60" t="s">
        <v>21</v>
      </c>
      <c r="H60" s="13">
        <f>1.1*1.1</f>
        <v>1.2100000000000002</v>
      </c>
      <c r="I60" t="s">
        <v>15</v>
      </c>
      <c r="M60" t="s">
        <v>16</v>
      </c>
      <c r="N60" s="10">
        <v>44191</v>
      </c>
      <c r="O60" s="3" t="str">
        <f t="shared" ca="1" si="7"/>
        <v>OLD</v>
      </c>
    </row>
    <row r="61" spans="1:15" x14ac:dyDescent="0.3">
      <c r="A61" s="12">
        <v>57</v>
      </c>
      <c r="B61" s="1">
        <v>100000000000</v>
      </c>
      <c r="C61" s="1" t="str">
        <f t="shared" si="4"/>
        <v>100B</v>
      </c>
      <c r="D61" s="1">
        <v>100000000000</v>
      </c>
      <c r="E61" s="1" t="str">
        <f t="shared" si="5"/>
        <v>100B</v>
      </c>
      <c r="F61" s="3" t="str">
        <f t="shared" si="6"/>
        <v>NO</v>
      </c>
      <c r="G61" t="s">
        <v>21</v>
      </c>
      <c r="H61" s="13">
        <f>1*1.1</f>
        <v>1.1000000000000001</v>
      </c>
      <c r="I61" t="s">
        <v>15</v>
      </c>
      <c r="M61" t="s">
        <v>16</v>
      </c>
      <c r="N61" s="10">
        <v>44191</v>
      </c>
      <c r="O61" s="3" t="str">
        <f t="shared" ca="1" si="7"/>
        <v>OLD</v>
      </c>
    </row>
    <row r="62" spans="1:15" x14ac:dyDescent="0.3">
      <c r="A62" s="12">
        <v>58</v>
      </c>
      <c r="B62" s="1">
        <v>1000000000000</v>
      </c>
      <c r="C62" s="1" t="str">
        <f t="shared" si="4"/>
        <v>1T</v>
      </c>
      <c r="D62" s="1">
        <v>1000000000000</v>
      </c>
      <c r="E62" s="1" t="str">
        <f t="shared" si="5"/>
        <v>1T</v>
      </c>
      <c r="F62" s="3" t="str">
        <f t="shared" si="6"/>
        <v>NO</v>
      </c>
      <c r="G62" t="s">
        <v>21</v>
      </c>
      <c r="H62" s="13">
        <f>0.86*1.1</f>
        <v>0.94600000000000006</v>
      </c>
      <c r="I62" t="s">
        <v>15</v>
      </c>
      <c r="M62" t="s">
        <v>16</v>
      </c>
      <c r="N62" s="10">
        <v>44191</v>
      </c>
      <c r="O62" s="3" t="str">
        <f t="shared" ca="1" si="7"/>
        <v>OLD</v>
      </c>
    </row>
    <row r="63" spans="1:15" x14ac:dyDescent="0.3">
      <c r="A63" s="12">
        <v>59</v>
      </c>
      <c r="B63" s="1">
        <v>1000000</v>
      </c>
      <c r="C63" s="1" t="str">
        <f t="shared" si="4"/>
        <v>1M</v>
      </c>
      <c r="D63" s="1">
        <v>15000000</v>
      </c>
      <c r="E63" s="1" t="str">
        <f t="shared" si="5"/>
        <v>15M</v>
      </c>
      <c r="F63" s="3" t="str">
        <f t="shared" si="6"/>
        <v>SI</v>
      </c>
      <c r="G63" t="s">
        <v>21</v>
      </c>
      <c r="H63" s="13">
        <f>2.6*1.1</f>
        <v>2.8600000000000003</v>
      </c>
      <c r="I63" t="s">
        <v>15</v>
      </c>
      <c r="M63" t="s">
        <v>16</v>
      </c>
      <c r="N63" s="10">
        <v>44191</v>
      </c>
      <c r="O63" s="3" t="str">
        <f t="shared" ca="1" si="7"/>
        <v>OLD</v>
      </c>
    </row>
    <row r="64" spans="1:15" x14ac:dyDescent="0.3">
      <c r="A64" s="12">
        <v>60</v>
      </c>
      <c r="B64" s="1">
        <v>15000000</v>
      </c>
      <c r="C64" s="1" t="str">
        <f t="shared" si="4"/>
        <v>15M</v>
      </c>
      <c r="D64" s="1">
        <v>30000000</v>
      </c>
      <c r="E64" s="1" t="str">
        <f t="shared" si="5"/>
        <v>30M</v>
      </c>
      <c r="F64" s="3" t="str">
        <f t="shared" si="6"/>
        <v>SI</v>
      </c>
      <c r="G64" t="s">
        <v>21</v>
      </c>
      <c r="H64" s="13">
        <f>2.4*1.1</f>
        <v>2.64</v>
      </c>
      <c r="I64" t="s">
        <v>15</v>
      </c>
      <c r="M64" t="s">
        <v>16</v>
      </c>
      <c r="N64" s="10">
        <v>44191</v>
      </c>
      <c r="O64" s="3" t="str">
        <f t="shared" ca="1" si="7"/>
        <v>OLD</v>
      </c>
    </row>
    <row r="65" spans="1:15" x14ac:dyDescent="0.3">
      <c r="A65" s="12">
        <v>61</v>
      </c>
      <c r="B65" s="1">
        <v>30000000</v>
      </c>
      <c r="C65" s="1" t="str">
        <f t="shared" si="4"/>
        <v>30M</v>
      </c>
      <c r="D65" s="1">
        <v>50000000</v>
      </c>
      <c r="E65" s="1" t="str">
        <f t="shared" si="5"/>
        <v>50M</v>
      </c>
      <c r="F65" s="3" t="str">
        <f t="shared" si="6"/>
        <v>SI</v>
      </c>
      <c r="G65" t="s">
        <v>21</v>
      </c>
      <c r="H65" s="13">
        <f>2.3*1.1</f>
        <v>2.5299999999999998</v>
      </c>
      <c r="I65" t="s">
        <v>15</v>
      </c>
      <c r="M65" t="s">
        <v>16</v>
      </c>
      <c r="N65" s="10">
        <v>44191</v>
      </c>
      <c r="O65" s="3" t="str">
        <f t="shared" ca="1" si="7"/>
        <v>OLD</v>
      </c>
    </row>
    <row r="66" spans="1:15" x14ac:dyDescent="0.3">
      <c r="A66" s="12">
        <v>62</v>
      </c>
      <c r="B66" s="1">
        <v>50000000</v>
      </c>
      <c r="C66" s="1" t="str">
        <f t="shared" si="4"/>
        <v>50M</v>
      </c>
      <c r="D66" s="1">
        <v>100000000</v>
      </c>
      <c r="E66" s="1" t="str">
        <f t="shared" si="5"/>
        <v>100M</v>
      </c>
      <c r="F66" s="3" t="str">
        <f t="shared" si="6"/>
        <v>SI</v>
      </c>
      <c r="G66" t="s">
        <v>21</v>
      </c>
      <c r="H66" s="13">
        <f>2.15*1.1</f>
        <v>2.3650000000000002</v>
      </c>
      <c r="I66" t="s">
        <v>15</v>
      </c>
      <c r="M66" t="s">
        <v>16</v>
      </c>
      <c r="N66" s="10">
        <v>44191</v>
      </c>
      <c r="O66" s="3" t="str">
        <f t="shared" ca="1" si="7"/>
        <v>OLD</v>
      </c>
    </row>
    <row r="67" spans="1:15" x14ac:dyDescent="0.3">
      <c r="A67" s="12">
        <v>63</v>
      </c>
      <c r="B67" s="1">
        <v>100000000</v>
      </c>
      <c r="C67" s="1" t="str">
        <f t="shared" si="4"/>
        <v>100M</v>
      </c>
      <c r="D67" s="1">
        <v>500000000</v>
      </c>
      <c r="E67" s="1" t="str">
        <f t="shared" si="5"/>
        <v>500M</v>
      </c>
      <c r="F67" s="3" t="str">
        <f t="shared" si="6"/>
        <v>SI</v>
      </c>
      <c r="G67" t="s">
        <v>21</v>
      </c>
      <c r="H67" s="13">
        <f>2*1.1</f>
        <v>2.2000000000000002</v>
      </c>
      <c r="I67" t="s">
        <v>15</v>
      </c>
      <c r="M67" t="s">
        <v>16</v>
      </c>
      <c r="N67" s="10">
        <v>44191</v>
      </c>
      <c r="O67" s="3" t="str">
        <f t="shared" ca="1" si="7"/>
        <v>OLD</v>
      </c>
    </row>
    <row r="68" spans="1:15" x14ac:dyDescent="0.3">
      <c r="A68" s="12">
        <v>64</v>
      </c>
      <c r="B68" s="1">
        <v>500000000</v>
      </c>
      <c r="C68" s="1" t="str">
        <f t="shared" si="4"/>
        <v>500M</v>
      </c>
      <c r="D68" s="1">
        <v>1000000000</v>
      </c>
      <c r="E68" s="1" t="str">
        <f t="shared" si="5"/>
        <v>1B</v>
      </c>
      <c r="F68" s="3" t="str">
        <f t="shared" si="6"/>
        <v>SI</v>
      </c>
      <c r="G68" t="s">
        <v>21</v>
      </c>
      <c r="H68" s="13">
        <f>1.9*1.1</f>
        <v>2.09</v>
      </c>
      <c r="I68" t="s">
        <v>15</v>
      </c>
      <c r="M68" t="s">
        <v>16</v>
      </c>
      <c r="N68" s="10">
        <v>44191</v>
      </c>
      <c r="O68" s="3" t="str">
        <f t="shared" ca="1" si="7"/>
        <v>OLD</v>
      </c>
    </row>
    <row r="69" spans="1:15" x14ac:dyDescent="0.3">
      <c r="A69" s="12">
        <v>65</v>
      </c>
      <c r="B69" s="1">
        <v>1000000000</v>
      </c>
      <c r="C69" s="1" t="str">
        <f t="shared" ref="C69:C100" si="8">IF(B69&lt;999999999,(B69/1000000)&amp;"M",IF(B69&lt;999999999999,(B69/1000000000)&amp;"B",IF(B69&lt;999999999999999,(B69/1000000000000)&amp;"T",0)))</f>
        <v>1B</v>
      </c>
      <c r="D69" s="1">
        <v>5000000000</v>
      </c>
      <c r="E69" s="1" t="str">
        <f t="shared" ref="E69:E100" si="9">IF(D69&lt;999999999,(D69/1000000)&amp;"M",IF(D69&lt;999999999999,(D69/1000000000)&amp;"B",IF(D69&lt;999999999999999,(D69/1000000000000)&amp;"T",0)))</f>
        <v>5B</v>
      </c>
      <c r="F69" s="3" t="str">
        <f t="shared" ref="F69:F100" si="10">IF(B69-D69=0,"NO", "SI")</f>
        <v>SI</v>
      </c>
      <c r="G69" t="s">
        <v>21</v>
      </c>
      <c r="H69" s="13">
        <f>1.7*1.1</f>
        <v>1.87</v>
      </c>
      <c r="I69" t="s">
        <v>15</v>
      </c>
      <c r="M69" t="s">
        <v>16</v>
      </c>
      <c r="N69" s="10">
        <v>44191</v>
      </c>
      <c r="O69" s="3" t="str">
        <f t="shared" ref="O69:O100" ca="1" si="11">IF(($N$3-N69)&gt;4,"OLD",($N$3-N69+1)*24&amp;" hr.")</f>
        <v>OLD</v>
      </c>
    </row>
    <row r="70" spans="1:15" x14ac:dyDescent="0.3">
      <c r="A70" s="12">
        <v>66</v>
      </c>
      <c r="B70" s="1">
        <v>5000000000</v>
      </c>
      <c r="C70" s="1" t="str">
        <f t="shared" si="8"/>
        <v>5B</v>
      </c>
      <c r="D70" s="1">
        <v>10000000000</v>
      </c>
      <c r="E70" s="1" t="str">
        <f t="shared" si="9"/>
        <v>10B</v>
      </c>
      <c r="F70" s="3" t="str">
        <f t="shared" si="10"/>
        <v>SI</v>
      </c>
      <c r="G70" t="s">
        <v>21</v>
      </c>
      <c r="H70" s="13">
        <f>1.65*1.1</f>
        <v>1.8149999999999999</v>
      </c>
      <c r="I70" t="s">
        <v>15</v>
      </c>
      <c r="M70" t="s">
        <v>16</v>
      </c>
      <c r="N70" s="10">
        <v>44191</v>
      </c>
      <c r="O70" s="3" t="str">
        <f t="shared" ca="1" si="11"/>
        <v>OLD</v>
      </c>
    </row>
    <row r="71" spans="1:15" x14ac:dyDescent="0.3">
      <c r="A71" s="12">
        <v>67</v>
      </c>
      <c r="B71" s="1">
        <v>10000000000</v>
      </c>
      <c r="C71" s="1" t="str">
        <f t="shared" si="8"/>
        <v>10B</v>
      </c>
      <c r="D71" s="1">
        <v>20000000000</v>
      </c>
      <c r="E71" s="1" t="str">
        <f t="shared" si="9"/>
        <v>20B</v>
      </c>
      <c r="F71" s="3" t="str">
        <f t="shared" si="10"/>
        <v>SI</v>
      </c>
      <c r="G71" t="s">
        <v>21</v>
      </c>
      <c r="H71" s="13">
        <f>1.55*1.1</f>
        <v>1.7050000000000003</v>
      </c>
      <c r="I71" t="s">
        <v>15</v>
      </c>
      <c r="M71" t="s">
        <v>16</v>
      </c>
      <c r="N71" s="10">
        <v>44191</v>
      </c>
      <c r="O71" s="3" t="str">
        <f t="shared" ca="1" si="11"/>
        <v>OLD</v>
      </c>
    </row>
    <row r="72" spans="1:15" x14ac:dyDescent="0.3">
      <c r="A72" s="12">
        <v>68</v>
      </c>
      <c r="B72" s="1">
        <v>20000000000</v>
      </c>
      <c r="C72" s="1" t="str">
        <f t="shared" si="8"/>
        <v>20B</v>
      </c>
      <c r="D72" s="1">
        <v>30000000000</v>
      </c>
      <c r="E72" s="1" t="str">
        <f t="shared" si="9"/>
        <v>30B</v>
      </c>
      <c r="F72" s="3" t="str">
        <f t="shared" si="10"/>
        <v>SI</v>
      </c>
      <c r="G72" t="s">
        <v>21</v>
      </c>
      <c r="H72" s="13">
        <f>1.45*1.1</f>
        <v>1.595</v>
      </c>
      <c r="I72" t="s">
        <v>15</v>
      </c>
      <c r="M72" t="s">
        <v>16</v>
      </c>
      <c r="N72" s="10">
        <v>44191</v>
      </c>
      <c r="O72" s="3" t="str">
        <f t="shared" ca="1" si="11"/>
        <v>OLD</v>
      </c>
    </row>
    <row r="73" spans="1:15" x14ac:dyDescent="0.3">
      <c r="A73" s="12">
        <v>69</v>
      </c>
      <c r="B73" s="1">
        <v>30000000000</v>
      </c>
      <c r="C73" s="1" t="str">
        <f t="shared" si="8"/>
        <v>30B</v>
      </c>
      <c r="D73" s="1">
        <v>100000000000</v>
      </c>
      <c r="E73" s="1" t="str">
        <f t="shared" si="9"/>
        <v>100B</v>
      </c>
      <c r="F73" s="3" t="str">
        <f t="shared" si="10"/>
        <v>SI</v>
      </c>
      <c r="G73" t="s">
        <v>21</v>
      </c>
      <c r="H73" s="13">
        <f>1.3*1.1</f>
        <v>1.4300000000000002</v>
      </c>
      <c r="I73" t="s">
        <v>15</v>
      </c>
      <c r="M73" t="s">
        <v>16</v>
      </c>
      <c r="N73" s="10">
        <v>44191</v>
      </c>
      <c r="O73" s="3" t="str">
        <f t="shared" ca="1" si="11"/>
        <v>OLD</v>
      </c>
    </row>
    <row r="74" spans="1:15" x14ac:dyDescent="0.3">
      <c r="A74" s="12">
        <v>70</v>
      </c>
      <c r="B74" s="1">
        <v>100000000000</v>
      </c>
      <c r="C74" s="1" t="str">
        <f t="shared" si="8"/>
        <v>100B</v>
      </c>
      <c r="D74" s="1">
        <v>500000000000</v>
      </c>
      <c r="E74" s="1" t="str">
        <f t="shared" si="9"/>
        <v>500B</v>
      </c>
      <c r="F74" s="3" t="str">
        <f t="shared" si="10"/>
        <v>SI</v>
      </c>
      <c r="G74" t="s">
        <v>21</v>
      </c>
      <c r="H74" s="13">
        <f>1.18*1.1</f>
        <v>1.298</v>
      </c>
      <c r="I74" t="s">
        <v>15</v>
      </c>
      <c r="M74" t="s">
        <v>16</v>
      </c>
      <c r="N74" s="10">
        <v>44191</v>
      </c>
      <c r="O74" s="3" t="str">
        <f t="shared" ca="1" si="11"/>
        <v>OLD</v>
      </c>
    </row>
    <row r="75" spans="1:15" x14ac:dyDescent="0.3">
      <c r="A75" s="12">
        <v>71</v>
      </c>
      <c r="B75" s="1">
        <v>1000000000</v>
      </c>
      <c r="C75" s="1" t="str">
        <f t="shared" si="8"/>
        <v>1B</v>
      </c>
      <c r="D75" s="1">
        <v>1000000000</v>
      </c>
      <c r="E75" s="1" t="str">
        <f t="shared" si="9"/>
        <v>1B</v>
      </c>
      <c r="F75" s="3" t="str">
        <f t="shared" si="10"/>
        <v>NO</v>
      </c>
      <c r="G75" t="s">
        <v>14</v>
      </c>
      <c r="H75" s="13">
        <v>14.27</v>
      </c>
      <c r="I75" t="s">
        <v>15</v>
      </c>
      <c r="M75" t="s">
        <v>16</v>
      </c>
      <c r="N75" s="10">
        <v>44193</v>
      </c>
      <c r="O75" s="3" t="str">
        <f t="shared" ca="1" si="11"/>
        <v>OLD</v>
      </c>
    </row>
    <row r="76" spans="1:15" x14ac:dyDescent="0.3">
      <c r="A76" s="12">
        <v>72</v>
      </c>
      <c r="B76" s="1">
        <v>10000000000</v>
      </c>
      <c r="C76" s="1" t="str">
        <f t="shared" si="8"/>
        <v>10B</v>
      </c>
      <c r="D76" s="1">
        <v>30000000000</v>
      </c>
      <c r="E76" s="1" t="str">
        <f t="shared" si="9"/>
        <v>30B</v>
      </c>
      <c r="F76" s="3" t="str">
        <f t="shared" si="10"/>
        <v>SI</v>
      </c>
      <c r="G76" t="s">
        <v>14</v>
      </c>
      <c r="H76" s="13">
        <f>14.1*1.1</f>
        <v>15.510000000000002</v>
      </c>
      <c r="I76" t="s">
        <v>15</v>
      </c>
      <c r="M76" t="s">
        <v>16</v>
      </c>
      <c r="N76" s="10">
        <v>44193</v>
      </c>
      <c r="O76" s="3" t="str">
        <f t="shared" ca="1" si="11"/>
        <v>OLD</v>
      </c>
    </row>
    <row r="77" spans="1:15" x14ac:dyDescent="0.3">
      <c r="A77" s="12">
        <v>73</v>
      </c>
      <c r="B77" s="1">
        <v>500000000000</v>
      </c>
      <c r="C77" s="1" t="str">
        <f t="shared" si="8"/>
        <v>500B</v>
      </c>
      <c r="D77" s="1">
        <v>500000000000</v>
      </c>
      <c r="E77" s="1" t="str">
        <f t="shared" si="9"/>
        <v>500B</v>
      </c>
      <c r="F77" s="3" t="str">
        <f t="shared" si="10"/>
        <v>NO</v>
      </c>
      <c r="G77" t="s">
        <v>17</v>
      </c>
      <c r="H77" s="13">
        <f>17*1.1</f>
        <v>18.700000000000003</v>
      </c>
      <c r="I77" t="s">
        <v>15</v>
      </c>
      <c r="M77" t="s">
        <v>16</v>
      </c>
      <c r="N77" s="10">
        <v>44193</v>
      </c>
      <c r="O77" s="3" t="str">
        <f t="shared" ca="1" si="11"/>
        <v>OLD</v>
      </c>
    </row>
    <row r="78" spans="1:15" x14ac:dyDescent="0.3">
      <c r="A78" s="12">
        <v>74</v>
      </c>
      <c r="B78" s="1">
        <v>10000000000</v>
      </c>
      <c r="C78" s="1" t="str">
        <f t="shared" si="8"/>
        <v>10B</v>
      </c>
      <c r="D78" s="1">
        <v>10000000000</v>
      </c>
      <c r="E78" s="1" t="str">
        <f t="shared" si="9"/>
        <v>10B</v>
      </c>
      <c r="F78" s="3" t="str">
        <f t="shared" si="10"/>
        <v>NO</v>
      </c>
      <c r="G78" t="s">
        <v>17</v>
      </c>
      <c r="H78" s="13">
        <f>19.2*1.1</f>
        <v>21.12</v>
      </c>
      <c r="I78" t="s">
        <v>15</v>
      </c>
      <c r="M78" t="s">
        <v>16</v>
      </c>
      <c r="N78" s="10">
        <v>44193</v>
      </c>
      <c r="O78" s="3" t="str">
        <f t="shared" ca="1" si="11"/>
        <v>OLD</v>
      </c>
    </row>
    <row r="79" spans="1:15" x14ac:dyDescent="0.3">
      <c r="A79" s="12">
        <v>75</v>
      </c>
      <c r="B79" s="1">
        <v>3000000000000</v>
      </c>
      <c r="C79" s="1" t="str">
        <f t="shared" si="8"/>
        <v>3T</v>
      </c>
      <c r="D79" s="1">
        <v>3000000000000</v>
      </c>
      <c r="E79" s="1" t="str">
        <f t="shared" si="9"/>
        <v>3T</v>
      </c>
      <c r="F79" s="3" t="str">
        <f t="shared" si="10"/>
        <v>NO</v>
      </c>
      <c r="G79" t="s">
        <v>21</v>
      </c>
      <c r="H79" s="13">
        <f>0.86*1.1</f>
        <v>0.94600000000000006</v>
      </c>
      <c r="I79" t="s">
        <v>15</v>
      </c>
      <c r="M79" t="s">
        <v>16</v>
      </c>
      <c r="N79" s="10">
        <v>44193</v>
      </c>
      <c r="O79" s="3" t="str">
        <f t="shared" ca="1" si="11"/>
        <v>OLD</v>
      </c>
    </row>
    <row r="80" spans="1:15" x14ac:dyDescent="0.3">
      <c r="A80" s="12">
        <v>76</v>
      </c>
      <c r="B80" s="1">
        <v>5000000000</v>
      </c>
      <c r="C80" s="1" t="str">
        <f t="shared" si="8"/>
        <v>5B</v>
      </c>
      <c r="D80" s="1">
        <v>5000000000</v>
      </c>
      <c r="E80" s="1" t="str">
        <f t="shared" si="9"/>
        <v>5B</v>
      </c>
      <c r="F80" s="3" t="str">
        <f t="shared" si="10"/>
        <v>NO</v>
      </c>
      <c r="G80" t="s">
        <v>17</v>
      </c>
      <c r="H80" s="13">
        <v>18.98</v>
      </c>
      <c r="I80" t="s">
        <v>15</v>
      </c>
      <c r="M80" t="s">
        <v>16</v>
      </c>
      <c r="N80" s="10">
        <v>44193</v>
      </c>
      <c r="O80" s="3" t="str">
        <f t="shared" ca="1" si="11"/>
        <v>OLD</v>
      </c>
    </row>
    <row r="81" spans="1:15" x14ac:dyDescent="0.3">
      <c r="A81" s="12">
        <v>77</v>
      </c>
      <c r="B81" s="1">
        <v>1000000000</v>
      </c>
      <c r="C81" s="1" t="str">
        <f t="shared" si="8"/>
        <v>1B</v>
      </c>
      <c r="D81" s="1">
        <v>1000000000</v>
      </c>
      <c r="E81" s="1" t="str">
        <f t="shared" si="9"/>
        <v>1B</v>
      </c>
      <c r="F81" s="3" t="str">
        <f t="shared" si="10"/>
        <v>NO</v>
      </c>
      <c r="G81" t="s">
        <v>17</v>
      </c>
      <c r="H81" s="13">
        <v>19.25</v>
      </c>
      <c r="I81" t="s">
        <v>15</v>
      </c>
      <c r="M81" t="s">
        <v>16</v>
      </c>
      <c r="N81" s="10">
        <v>44193</v>
      </c>
      <c r="O81" s="3" t="str">
        <f t="shared" ca="1" si="11"/>
        <v>OLD</v>
      </c>
    </row>
    <row r="82" spans="1:15" x14ac:dyDescent="0.3">
      <c r="A82" s="12">
        <v>78</v>
      </c>
      <c r="B82" s="1">
        <v>2000000000</v>
      </c>
      <c r="C82" s="1" t="str">
        <f t="shared" si="8"/>
        <v>2B</v>
      </c>
      <c r="D82" s="1">
        <v>9000000000</v>
      </c>
      <c r="E82" s="1" t="str">
        <f t="shared" si="9"/>
        <v>9B</v>
      </c>
      <c r="F82" s="3" t="str">
        <f t="shared" si="10"/>
        <v>SI</v>
      </c>
      <c r="G82" t="s">
        <v>17</v>
      </c>
      <c r="H82" s="13">
        <v>18.98</v>
      </c>
      <c r="I82" t="s">
        <v>15</v>
      </c>
      <c r="M82" t="s">
        <v>16</v>
      </c>
      <c r="N82" s="10">
        <v>44193</v>
      </c>
      <c r="O82" s="3" t="str">
        <f t="shared" ca="1" si="11"/>
        <v>OLD</v>
      </c>
    </row>
    <row r="83" spans="1:15" x14ac:dyDescent="0.3">
      <c r="A83" s="12">
        <v>79</v>
      </c>
      <c r="B83" s="1">
        <v>10000000000</v>
      </c>
      <c r="C83" s="1" t="str">
        <f t="shared" si="8"/>
        <v>10B</v>
      </c>
      <c r="D83" s="1">
        <v>100000000000</v>
      </c>
      <c r="E83" s="1" t="str">
        <f t="shared" si="9"/>
        <v>100B</v>
      </c>
      <c r="F83" s="3" t="str">
        <f t="shared" si="10"/>
        <v>SI</v>
      </c>
      <c r="G83" t="s">
        <v>17</v>
      </c>
      <c r="H83" s="13">
        <v>18.59</v>
      </c>
      <c r="I83" t="s">
        <v>15</v>
      </c>
      <c r="M83" t="s">
        <v>16</v>
      </c>
      <c r="N83" s="10">
        <v>44193</v>
      </c>
      <c r="O83" s="3" t="str">
        <f t="shared" ca="1" si="11"/>
        <v>OLD</v>
      </c>
    </row>
    <row r="84" spans="1:15" x14ac:dyDescent="0.3">
      <c r="A84" s="12">
        <v>80</v>
      </c>
      <c r="B84" s="1">
        <v>1000000000000</v>
      </c>
      <c r="C84" s="1" t="str">
        <f t="shared" si="8"/>
        <v>1T</v>
      </c>
      <c r="D84" s="1">
        <v>1000000000000</v>
      </c>
      <c r="E84" s="1" t="str">
        <f t="shared" si="9"/>
        <v>1T</v>
      </c>
      <c r="F84" s="3" t="str">
        <f t="shared" si="10"/>
        <v>NO</v>
      </c>
      <c r="G84" t="s">
        <v>21</v>
      </c>
      <c r="H84" s="13">
        <f>0.89*1.1</f>
        <v>0.97900000000000009</v>
      </c>
      <c r="I84" t="s">
        <v>15</v>
      </c>
      <c r="J84" s="6">
        <v>0.4</v>
      </c>
      <c r="K84" s="15"/>
      <c r="L84" s="15"/>
      <c r="M84" t="s">
        <v>16</v>
      </c>
      <c r="N84" s="10">
        <v>44194</v>
      </c>
      <c r="O84" s="3" t="str">
        <f t="shared" ca="1" si="11"/>
        <v>OLD</v>
      </c>
    </row>
    <row r="85" spans="1:15" x14ac:dyDescent="0.3">
      <c r="A85" s="12">
        <v>81</v>
      </c>
      <c r="B85" s="1">
        <v>500000000000</v>
      </c>
      <c r="C85" s="1" t="str">
        <f t="shared" si="8"/>
        <v>500B</v>
      </c>
      <c r="D85" s="1">
        <v>500000000000</v>
      </c>
      <c r="E85" s="1" t="str">
        <f t="shared" si="9"/>
        <v>500B</v>
      </c>
      <c r="F85" s="3" t="str">
        <f t="shared" si="10"/>
        <v>NO</v>
      </c>
      <c r="G85" t="s">
        <v>17</v>
      </c>
      <c r="H85" s="13">
        <v>16.5</v>
      </c>
      <c r="I85" t="s">
        <v>15</v>
      </c>
      <c r="J85" s="6">
        <v>0.6</v>
      </c>
      <c r="K85" s="15"/>
      <c r="L85" s="15"/>
      <c r="M85" t="s">
        <v>16</v>
      </c>
      <c r="N85" s="10">
        <v>44194</v>
      </c>
      <c r="O85" s="3" t="str">
        <f t="shared" ca="1" si="11"/>
        <v>OLD</v>
      </c>
    </row>
    <row r="86" spans="1:15" x14ac:dyDescent="0.3">
      <c r="A86" s="12">
        <v>82</v>
      </c>
      <c r="B86" s="1">
        <v>500000000000</v>
      </c>
      <c r="C86" s="1" t="str">
        <f t="shared" si="8"/>
        <v>500B</v>
      </c>
      <c r="D86" s="1">
        <v>500000000000</v>
      </c>
      <c r="E86" s="1" t="str">
        <f t="shared" si="9"/>
        <v>500B</v>
      </c>
      <c r="F86" s="3" t="str">
        <f t="shared" si="10"/>
        <v>NO</v>
      </c>
      <c r="G86" t="s">
        <v>17</v>
      </c>
      <c r="H86" s="13">
        <v>16.5</v>
      </c>
      <c r="I86" t="s">
        <v>15</v>
      </c>
      <c r="J86" s="6">
        <v>0.6</v>
      </c>
      <c r="K86" s="15"/>
      <c r="L86" s="15"/>
      <c r="M86" t="s">
        <v>16</v>
      </c>
      <c r="N86" s="10">
        <v>44194</v>
      </c>
      <c r="O86" s="3" t="str">
        <f t="shared" ca="1" si="11"/>
        <v>OLD</v>
      </c>
    </row>
    <row r="87" spans="1:15" x14ac:dyDescent="0.3">
      <c r="A87" s="12">
        <v>83</v>
      </c>
      <c r="B87" s="1">
        <v>800000000000000</v>
      </c>
      <c r="C87" s="1" t="str">
        <f t="shared" si="8"/>
        <v>800T</v>
      </c>
      <c r="D87" s="1">
        <v>800000000000000</v>
      </c>
      <c r="E87" s="1" t="str">
        <f t="shared" si="9"/>
        <v>800T</v>
      </c>
      <c r="F87" s="3" t="str">
        <f t="shared" si="10"/>
        <v>NO</v>
      </c>
      <c r="G87" t="s">
        <v>17</v>
      </c>
      <c r="H87" s="13">
        <v>16.5</v>
      </c>
      <c r="I87" t="s">
        <v>15</v>
      </c>
      <c r="J87" s="6">
        <v>0.05</v>
      </c>
      <c r="K87" s="15"/>
      <c r="L87" s="15"/>
      <c r="M87" t="s">
        <v>16</v>
      </c>
      <c r="N87" s="10">
        <v>44194</v>
      </c>
      <c r="O87" s="3" t="str">
        <f t="shared" ca="1" si="11"/>
        <v>OLD</v>
      </c>
    </row>
    <row r="88" spans="1:15" x14ac:dyDescent="0.3">
      <c r="A88" s="12">
        <v>84</v>
      </c>
      <c r="B88" s="1">
        <v>800000000000000</v>
      </c>
      <c r="C88" s="1" t="str">
        <f t="shared" si="8"/>
        <v>800T</v>
      </c>
      <c r="D88" s="1">
        <v>800000000000000</v>
      </c>
      <c r="E88" s="1" t="str">
        <f t="shared" si="9"/>
        <v>800T</v>
      </c>
      <c r="F88" s="3" t="str">
        <f t="shared" si="10"/>
        <v>NO</v>
      </c>
      <c r="G88" t="s">
        <v>17</v>
      </c>
      <c r="H88" s="13">
        <v>16.5</v>
      </c>
      <c r="I88" t="s">
        <v>15</v>
      </c>
      <c r="J88" s="6">
        <v>0.05</v>
      </c>
      <c r="K88" s="15"/>
      <c r="L88" s="15"/>
      <c r="M88" t="s">
        <v>16</v>
      </c>
      <c r="N88" s="10">
        <v>44194</v>
      </c>
      <c r="O88" s="3" t="str">
        <f t="shared" ca="1" si="11"/>
        <v>OLD</v>
      </c>
    </row>
    <row r="89" spans="1:15" x14ac:dyDescent="0.3">
      <c r="A89" s="12">
        <v>85</v>
      </c>
      <c r="B89" s="1">
        <v>800000000000000</v>
      </c>
      <c r="C89" s="1" t="str">
        <f t="shared" si="8"/>
        <v>800T</v>
      </c>
      <c r="D89" s="1">
        <v>800000000000000</v>
      </c>
      <c r="E89" s="1" t="str">
        <f t="shared" si="9"/>
        <v>800T</v>
      </c>
      <c r="F89" s="3" t="str">
        <f t="shared" si="10"/>
        <v>NO</v>
      </c>
      <c r="G89" t="s">
        <v>14</v>
      </c>
      <c r="H89" s="13">
        <v>12.14</v>
      </c>
      <c r="I89" t="s">
        <v>15</v>
      </c>
      <c r="J89" s="6">
        <v>0.05</v>
      </c>
      <c r="K89" s="15"/>
      <c r="L89" s="15"/>
      <c r="M89" t="s">
        <v>16</v>
      </c>
      <c r="N89" s="10">
        <v>44194</v>
      </c>
      <c r="O89" s="3" t="str">
        <f t="shared" ca="1" si="11"/>
        <v>OLD</v>
      </c>
    </row>
    <row r="90" spans="1:15" x14ac:dyDescent="0.3">
      <c r="A90" s="12">
        <v>86</v>
      </c>
      <c r="B90" s="1">
        <v>800000000000000</v>
      </c>
      <c r="C90" s="1" t="str">
        <f t="shared" si="8"/>
        <v>800T</v>
      </c>
      <c r="D90" s="1">
        <v>800000000000000</v>
      </c>
      <c r="E90" s="1" t="str">
        <f t="shared" si="9"/>
        <v>800T</v>
      </c>
      <c r="F90" s="3" t="str">
        <f t="shared" si="10"/>
        <v>NO</v>
      </c>
      <c r="G90" t="s">
        <v>14</v>
      </c>
      <c r="H90" s="13">
        <v>12.14</v>
      </c>
      <c r="I90" t="s">
        <v>15</v>
      </c>
      <c r="J90" s="6">
        <v>0.05</v>
      </c>
      <c r="K90" s="15"/>
      <c r="L90" s="15"/>
      <c r="M90" t="s">
        <v>16</v>
      </c>
      <c r="N90" s="10">
        <v>44194</v>
      </c>
      <c r="O90" s="3" t="str">
        <f t="shared" ca="1" si="11"/>
        <v>OLD</v>
      </c>
    </row>
    <row r="91" spans="1:15" x14ac:dyDescent="0.3">
      <c r="A91" s="12">
        <v>87</v>
      </c>
      <c r="B91" s="1">
        <v>800000000000000</v>
      </c>
      <c r="C91" s="1" t="str">
        <f t="shared" si="8"/>
        <v>800T</v>
      </c>
      <c r="D91" s="1">
        <v>800000000000000</v>
      </c>
      <c r="E91" s="1" t="str">
        <f t="shared" si="9"/>
        <v>800T</v>
      </c>
      <c r="F91" s="3" t="str">
        <f t="shared" si="10"/>
        <v>NO</v>
      </c>
      <c r="G91" t="s">
        <v>14</v>
      </c>
      <c r="H91" s="13">
        <v>12.14</v>
      </c>
      <c r="I91" t="s">
        <v>15</v>
      </c>
      <c r="J91" s="6">
        <v>0.05</v>
      </c>
      <c r="K91" s="15"/>
      <c r="L91" s="15"/>
      <c r="M91" t="s">
        <v>16</v>
      </c>
      <c r="N91" s="10">
        <v>44194</v>
      </c>
      <c r="O91" s="3" t="str">
        <f t="shared" ca="1" si="11"/>
        <v>OLD</v>
      </c>
    </row>
    <row r="92" spans="1:15" x14ac:dyDescent="0.3">
      <c r="A92" s="12">
        <v>88</v>
      </c>
      <c r="B92" s="1">
        <v>800000000000000</v>
      </c>
      <c r="C92" s="1" t="str">
        <f t="shared" si="8"/>
        <v>800T</v>
      </c>
      <c r="D92" s="1">
        <v>800000000000000</v>
      </c>
      <c r="E92" s="1" t="str">
        <f t="shared" si="9"/>
        <v>800T</v>
      </c>
      <c r="F92" s="3" t="str">
        <f t="shared" si="10"/>
        <v>NO</v>
      </c>
      <c r="G92" t="s">
        <v>21</v>
      </c>
      <c r="H92" s="13">
        <f>0.85*1.1</f>
        <v>0.93500000000000005</v>
      </c>
      <c r="I92" t="s">
        <v>15</v>
      </c>
      <c r="J92" s="6">
        <v>0.1</v>
      </c>
      <c r="K92" s="15"/>
      <c r="L92" s="15"/>
      <c r="M92" t="s">
        <v>16</v>
      </c>
      <c r="N92" s="10">
        <v>44194</v>
      </c>
      <c r="O92" s="3" t="str">
        <f t="shared" ca="1" si="11"/>
        <v>OLD</v>
      </c>
    </row>
    <row r="93" spans="1:15" x14ac:dyDescent="0.3">
      <c r="A93" s="12">
        <v>89</v>
      </c>
      <c r="B93" s="1">
        <v>15000000000</v>
      </c>
      <c r="C93" s="1" t="str">
        <f t="shared" si="8"/>
        <v>15B</v>
      </c>
      <c r="D93" s="1">
        <v>15000000000</v>
      </c>
      <c r="E93" s="1" t="str">
        <f t="shared" si="9"/>
        <v>15B</v>
      </c>
      <c r="F93" s="3" t="str">
        <f t="shared" si="10"/>
        <v>NO</v>
      </c>
      <c r="G93" t="s">
        <v>21</v>
      </c>
      <c r="H93" s="13">
        <f>1.15*1.1</f>
        <v>1.2649999999999999</v>
      </c>
      <c r="I93" t="s">
        <v>15</v>
      </c>
      <c r="J93" s="6">
        <v>0.1</v>
      </c>
      <c r="K93" s="15"/>
      <c r="L93" s="15"/>
      <c r="M93" t="s">
        <v>16</v>
      </c>
      <c r="N93" s="10">
        <v>44194</v>
      </c>
      <c r="O93" s="3" t="str">
        <f t="shared" ca="1" si="11"/>
        <v>OLD</v>
      </c>
    </row>
    <row r="94" spans="1:15" x14ac:dyDescent="0.3">
      <c r="A94" s="12">
        <v>90</v>
      </c>
      <c r="B94" s="1">
        <v>500000000</v>
      </c>
      <c r="C94" s="1" t="str">
        <f t="shared" si="8"/>
        <v>500M</v>
      </c>
      <c r="D94" s="1">
        <v>5000000000</v>
      </c>
      <c r="E94" s="1" t="str">
        <f t="shared" si="9"/>
        <v>5B</v>
      </c>
      <c r="F94" s="3" t="str">
        <f t="shared" si="10"/>
        <v>SI</v>
      </c>
      <c r="G94" t="s">
        <v>17</v>
      </c>
      <c r="H94" s="13">
        <v>19</v>
      </c>
      <c r="I94" t="s">
        <v>15</v>
      </c>
      <c r="M94" t="s">
        <v>16</v>
      </c>
      <c r="N94" s="10">
        <v>44192</v>
      </c>
      <c r="O94" s="3" t="str">
        <f t="shared" ca="1" si="11"/>
        <v>OLD</v>
      </c>
    </row>
    <row r="95" spans="1:15" x14ac:dyDescent="0.3">
      <c r="A95" s="12">
        <v>91</v>
      </c>
      <c r="B95" s="1">
        <v>5000000000</v>
      </c>
      <c r="C95" s="1" t="str">
        <f t="shared" si="8"/>
        <v>5B</v>
      </c>
      <c r="D95" s="1">
        <v>100000000000</v>
      </c>
      <c r="E95" s="1" t="str">
        <f t="shared" si="9"/>
        <v>100B</v>
      </c>
      <c r="F95" s="3" t="str">
        <f t="shared" si="10"/>
        <v>SI</v>
      </c>
      <c r="G95" t="s">
        <v>17</v>
      </c>
      <c r="H95" s="13">
        <v>18.59</v>
      </c>
      <c r="I95" t="s">
        <v>15</v>
      </c>
      <c r="M95" t="s">
        <v>16</v>
      </c>
      <c r="N95" s="10">
        <v>44192</v>
      </c>
      <c r="O95" s="3" t="str">
        <f t="shared" ca="1" si="11"/>
        <v>OLD</v>
      </c>
    </row>
    <row r="96" spans="1:15" x14ac:dyDescent="0.3">
      <c r="A96" s="12">
        <v>92</v>
      </c>
      <c r="B96" s="1">
        <v>100000000000</v>
      </c>
      <c r="C96" s="1" t="str">
        <f t="shared" si="8"/>
        <v>100B</v>
      </c>
      <c r="D96" s="1">
        <v>500000000000</v>
      </c>
      <c r="E96" s="1" t="str">
        <f t="shared" si="9"/>
        <v>500B</v>
      </c>
      <c r="F96" s="3" t="str">
        <f t="shared" si="10"/>
        <v>SI</v>
      </c>
      <c r="G96" t="s">
        <v>17</v>
      </c>
      <c r="H96" s="13">
        <v>16.75</v>
      </c>
      <c r="I96" t="s">
        <v>15</v>
      </c>
      <c r="M96" t="s">
        <v>16</v>
      </c>
      <c r="N96" s="10">
        <v>44192</v>
      </c>
      <c r="O96" s="3" t="str">
        <f t="shared" ca="1" si="11"/>
        <v>OLD</v>
      </c>
    </row>
    <row r="97" spans="1:15" x14ac:dyDescent="0.3">
      <c r="A97" s="12">
        <v>93</v>
      </c>
      <c r="B97" s="1">
        <v>800000000000000</v>
      </c>
      <c r="C97" s="1" t="str">
        <f t="shared" si="8"/>
        <v>800T</v>
      </c>
      <c r="D97" s="1">
        <v>800000000000000</v>
      </c>
      <c r="E97" s="1" t="str">
        <f t="shared" si="9"/>
        <v>800T</v>
      </c>
      <c r="F97" s="3" t="str">
        <f t="shared" si="10"/>
        <v>NO</v>
      </c>
      <c r="G97" t="s">
        <v>17</v>
      </c>
      <c r="H97" s="13">
        <v>16.5</v>
      </c>
      <c r="I97" t="s">
        <v>15</v>
      </c>
      <c r="M97" t="s">
        <v>16</v>
      </c>
      <c r="N97" s="10">
        <v>44194</v>
      </c>
      <c r="O97" s="3" t="str">
        <f t="shared" ca="1" si="11"/>
        <v>OLD</v>
      </c>
    </row>
    <row r="98" spans="1:15" x14ac:dyDescent="0.3">
      <c r="A98" s="12">
        <v>94</v>
      </c>
      <c r="B98" s="1">
        <v>50000000000000</v>
      </c>
      <c r="C98" s="1" t="str">
        <f t="shared" si="8"/>
        <v>50T</v>
      </c>
      <c r="D98" s="1">
        <v>50000000000000</v>
      </c>
      <c r="E98" s="1" t="str">
        <f t="shared" si="9"/>
        <v>50T</v>
      </c>
      <c r="F98" s="3" t="str">
        <f t="shared" si="10"/>
        <v>NO</v>
      </c>
      <c r="G98" t="s">
        <v>17</v>
      </c>
      <c r="H98" s="13">
        <v>16.5</v>
      </c>
      <c r="I98" t="s">
        <v>15</v>
      </c>
      <c r="M98" t="s">
        <v>16</v>
      </c>
      <c r="N98" s="10">
        <v>44194</v>
      </c>
      <c r="O98" s="3" t="str">
        <f t="shared" ca="1" si="11"/>
        <v>OLD</v>
      </c>
    </row>
    <row r="99" spans="1:15" x14ac:dyDescent="0.3">
      <c r="A99" s="12">
        <v>95</v>
      </c>
      <c r="B99" s="1">
        <v>10000000000000</v>
      </c>
      <c r="C99" s="1" t="str">
        <f t="shared" si="8"/>
        <v>10T</v>
      </c>
      <c r="D99" s="1">
        <v>10000000000000</v>
      </c>
      <c r="E99" s="1" t="str">
        <f t="shared" si="9"/>
        <v>10T</v>
      </c>
      <c r="F99" s="3" t="str">
        <f t="shared" si="10"/>
        <v>NO</v>
      </c>
      <c r="G99" t="s">
        <v>21</v>
      </c>
      <c r="H99" s="13">
        <f>0.86*1.1</f>
        <v>0.94600000000000006</v>
      </c>
      <c r="I99" t="s">
        <v>15</v>
      </c>
      <c r="M99" t="s">
        <v>16</v>
      </c>
      <c r="N99" s="10">
        <v>44194</v>
      </c>
      <c r="O99" s="3" t="str">
        <f t="shared" ca="1" si="11"/>
        <v>OLD</v>
      </c>
    </row>
    <row r="100" spans="1:15" x14ac:dyDescent="0.3">
      <c r="A100" s="12">
        <v>96</v>
      </c>
      <c r="B100" s="1">
        <v>490000000000000</v>
      </c>
      <c r="C100" s="1" t="str">
        <f t="shared" si="8"/>
        <v>490T</v>
      </c>
      <c r="D100" s="1">
        <v>490000000000000</v>
      </c>
      <c r="E100" s="1" t="str">
        <f t="shared" si="9"/>
        <v>490T</v>
      </c>
      <c r="F100" s="3" t="str">
        <f t="shared" si="10"/>
        <v>NO</v>
      </c>
      <c r="G100" t="s">
        <v>21</v>
      </c>
      <c r="H100" s="13">
        <f>0.86*1.1</f>
        <v>0.94600000000000006</v>
      </c>
      <c r="I100" t="s">
        <v>15</v>
      </c>
      <c r="M100" t="s">
        <v>16</v>
      </c>
      <c r="N100" s="10">
        <v>44194</v>
      </c>
      <c r="O100" s="3" t="str">
        <f t="shared" ca="1" si="11"/>
        <v>OLD</v>
      </c>
    </row>
    <row r="101" spans="1:15" x14ac:dyDescent="0.3">
      <c r="A101" s="12">
        <v>97</v>
      </c>
      <c r="B101" s="1">
        <v>800000000000000</v>
      </c>
      <c r="C101" s="1" t="str">
        <f t="shared" ref="C101:E142" si="12">IF(B101&lt;999999999,(B101/1000000)&amp;"M",IF(B101&lt;999999999999,(B101/1000000000)&amp;"B",IF(B101&lt;999999999999999,(B101/1000000000000)&amp;"T",0)))</f>
        <v>800T</v>
      </c>
      <c r="D101" s="1">
        <v>800000000000000</v>
      </c>
      <c r="E101" s="1" t="str">
        <f t="shared" ref="E101:E135" si="13">IF(D101&lt;999999999,(D101/1000000)&amp;"M",IF(D101&lt;999999999999,(D101/1000000000)&amp;"B",IF(D101&lt;999999999999999,(D101/1000000000000)&amp;"T",0)))</f>
        <v>800T</v>
      </c>
      <c r="F101" s="3" t="str">
        <f t="shared" ref="F101:F133" si="14">IF(B101-D101=0,"NO", "SI")</f>
        <v>NO</v>
      </c>
      <c r="G101" t="s">
        <v>14</v>
      </c>
      <c r="H101" s="13">
        <v>12.14</v>
      </c>
      <c r="I101" t="s">
        <v>15</v>
      </c>
      <c r="M101" t="s">
        <v>16</v>
      </c>
      <c r="N101" s="10">
        <v>44194</v>
      </c>
      <c r="O101" s="3" t="str">
        <f t="shared" ref="O101:O146" ca="1" si="15">IF(($N$3-N101)&gt;4,"OLD",($N$3-N101+1)*24&amp;" hr.")</f>
        <v>OLD</v>
      </c>
    </row>
    <row r="102" spans="1:15" x14ac:dyDescent="0.3">
      <c r="A102" s="12">
        <v>98</v>
      </c>
      <c r="B102" s="1">
        <v>1000000</v>
      </c>
      <c r="C102" s="1" t="str">
        <f t="shared" si="12"/>
        <v>1M</v>
      </c>
      <c r="D102" s="1">
        <v>15000000</v>
      </c>
      <c r="E102" s="1" t="str">
        <f t="shared" si="13"/>
        <v>15M</v>
      </c>
      <c r="F102" s="3" t="str">
        <f t="shared" si="14"/>
        <v>SI</v>
      </c>
      <c r="G102" t="s">
        <v>21</v>
      </c>
      <c r="H102" s="13">
        <f>2.6*1.1</f>
        <v>2.8600000000000003</v>
      </c>
      <c r="I102" t="s">
        <v>15</v>
      </c>
      <c r="M102" t="s">
        <v>16</v>
      </c>
      <c r="N102" s="10">
        <v>44194</v>
      </c>
      <c r="O102" s="3" t="str">
        <f t="shared" ca="1" si="15"/>
        <v>OLD</v>
      </c>
    </row>
    <row r="103" spans="1:15" x14ac:dyDescent="0.3">
      <c r="A103" s="12">
        <v>99</v>
      </c>
      <c r="B103" s="1">
        <v>16000000</v>
      </c>
      <c r="C103" s="1" t="str">
        <f t="shared" si="12"/>
        <v>16M</v>
      </c>
      <c r="D103" s="1">
        <v>30000000</v>
      </c>
      <c r="E103" s="1" t="str">
        <f t="shared" si="13"/>
        <v>30M</v>
      </c>
      <c r="F103" s="3" t="str">
        <f t="shared" si="14"/>
        <v>SI</v>
      </c>
      <c r="G103" t="s">
        <v>21</v>
      </c>
      <c r="H103" s="13">
        <f>2.4*1.1</f>
        <v>2.64</v>
      </c>
      <c r="I103" t="s">
        <v>15</v>
      </c>
      <c r="M103" t="s">
        <v>16</v>
      </c>
      <c r="N103" s="10">
        <v>44194</v>
      </c>
      <c r="O103" s="3" t="str">
        <f t="shared" ca="1" si="15"/>
        <v>OLD</v>
      </c>
    </row>
    <row r="104" spans="1:15" x14ac:dyDescent="0.3">
      <c r="A104" s="12">
        <v>100</v>
      </c>
      <c r="B104" s="1">
        <v>31000000</v>
      </c>
      <c r="C104" s="1" t="str">
        <f t="shared" si="12"/>
        <v>31M</v>
      </c>
      <c r="D104" s="1">
        <v>50000000</v>
      </c>
      <c r="E104" s="1" t="str">
        <f t="shared" si="13"/>
        <v>50M</v>
      </c>
      <c r="F104" s="3" t="str">
        <f t="shared" si="14"/>
        <v>SI</v>
      </c>
      <c r="G104" t="s">
        <v>21</v>
      </c>
      <c r="H104" s="13">
        <f>2.3*1.1</f>
        <v>2.5299999999999998</v>
      </c>
      <c r="I104" t="s">
        <v>15</v>
      </c>
      <c r="M104" t="s">
        <v>16</v>
      </c>
      <c r="N104" s="10">
        <v>44194</v>
      </c>
      <c r="O104" s="3" t="str">
        <f t="shared" ca="1" si="15"/>
        <v>OLD</v>
      </c>
    </row>
    <row r="105" spans="1:15" x14ac:dyDescent="0.3">
      <c r="A105" s="12">
        <v>101</v>
      </c>
      <c r="B105" s="1">
        <v>51000000</v>
      </c>
      <c r="C105" s="1" t="str">
        <f t="shared" si="12"/>
        <v>51M</v>
      </c>
      <c r="D105" s="1">
        <v>99000000</v>
      </c>
      <c r="E105" s="1" t="str">
        <f t="shared" si="13"/>
        <v>99M</v>
      </c>
      <c r="F105" s="3" t="str">
        <f t="shared" si="14"/>
        <v>SI</v>
      </c>
      <c r="G105" t="s">
        <v>21</v>
      </c>
      <c r="H105" s="13">
        <f>2.15*1.1</f>
        <v>2.3650000000000002</v>
      </c>
      <c r="I105" t="s">
        <v>15</v>
      </c>
      <c r="M105" t="s">
        <v>16</v>
      </c>
      <c r="N105" s="10">
        <v>44194</v>
      </c>
      <c r="O105" s="3" t="str">
        <f t="shared" ca="1" si="15"/>
        <v>OLD</v>
      </c>
    </row>
    <row r="106" spans="1:15" x14ac:dyDescent="0.3">
      <c r="A106" s="12">
        <v>102</v>
      </c>
      <c r="B106" s="1">
        <v>100000000</v>
      </c>
      <c r="C106" s="1" t="str">
        <f t="shared" si="12"/>
        <v>100M</v>
      </c>
      <c r="D106" s="1">
        <v>499000000</v>
      </c>
      <c r="E106" s="1" t="str">
        <f t="shared" si="13"/>
        <v>499M</v>
      </c>
      <c r="F106" s="3" t="str">
        <f t="shared" si="14"/>
        <v>SI</v>
      </c>
      <c r="G106" t="s">
        <v>21</v>
      </c>
      <c r="H106" s="13">
        <f>2*1.1</f>
        <v>2.2000000000000002</v>
      </c>
      <c r="I106" t="s">
        <v>15</v>
      </c>
      <c r="M106" t="s">
        <v>16</v>
      </c>
      <c r="N106" s="10">
        <v>44194</v>
      </c>
      <c r="O106" s="3" t="str">
        <f t="shared" ca="1" si="15"/>
        <v>OLD</v>
      </c>
    </row>
    <row r="107" spans="1:15" x14ac:dyDescent="0.3">
      <c r="A107" s="12">
        <v>103</v>
      </c>
      <c r="B107" s="1">
        <v>501000000</v>
      </c>
      <c r="C107" s="1" t="str">
        <f t="shared" si="12"/>
        <v>501M</v>
      </c>
      <c r="D107" s="1">
        <v>999000000</v>
      </c>
      <c r="E107" s="1" t="str">
        <f t="shared" si="13"/>
        <v>999M</v>
      </c>
      <c r="F107" s="3" t="str">
        <f t="shared" si="14"/>
        <v>SI</v>
      </c>
      <c r="G107" t="s">
        <v>21</v>
      </c>
      <c r="H107" s="13">
        <f>1.9*1.1</f>
        <v>2.09</v>
      </c>
      <c r="I107" t="s">
        <v>15</v>
      </c>
      <c r="M107" t="s">
        <v>16</v>
      </c>
      <c r="N107" s="10">
        <v>44194</v>
      </c>
      <c r="O107" s="3" t="str">
        <f t="shared" ca="1" si="15"/>
        <v>OLD</v>
      </c>
    </row>
    <row r="108" spans="1:15" x14ac:dyDescent="0.3">
      <c r="A108" s="12">
        <v>104</v>
      </c>
      <c r="B108" s="1">
        <v>1000000000</v>
      </c>
      <c r="C108" s="1" t="str">
        <f t="shared" si="12"/>
        <v>1B</v>
      </c>
      <c r="D108" s="1">
        <v>5000000000</v>
      </c>
      <c r="E108" s="1" t="str">
        <f t="shared" si="13"/>
        <v>5B</v>
      </c>
      <c r="F108" s="3" t="str">
        <f t="shared" si="14"/>
        <v>SI</v>
      </c>
      <c r="G108" t="s">
        <v>21</v>
      </c>
      <c r="H108" s="13">
        <f>1.7*1.1</f>
        <v>1.87</v>
      </c>
      <c r="I108" t="s">
        <v>15</v>
      </c>
      <c r="M108" t="s">
        <v>16</v>
      </c>
      <c r="N108" s="10">
        <v>44194</v>
      </c>
      <c r="O108" s="3" t="str">
        <f t="shared" ca="1" si="15"/>
        <v>OLD</v>
      </c>
    </row>
    <row r="109" spans="1:15" x14ac:dyDescent="0.3">
      <c r="A109" s="12">
        <v>105</v>
      </c>
      <c r="B109" s="1">
        <v>6000000000</v>
      </c>
      <c r="C109" s="1" t="str">
        <f t="shared" si="12"/>
        <v>6B</v>
      </c>
      <c r="D109" s="1">
        <v>10000000000</v>
      </c>
      <c r="E109" s="1" t="str">
        <f t="shared" si="13"/>
        <v>10B</v>
      </c>
      <c r="F109" s="3" t="str">
        <f t="shared" si="14"/>
        <v>SI</v>
      </c>
      <c r="G109" t="s">
        <v>21</v>
      </c>
      <c r="H109" s="13">
        <f>1.65*1.1</f>
        <v>1.8149999999999999</v>
      </c>
      <c r="I109" t="s">
        <v>15</v>
      </c>
      <c r="M109" t="s">
        <v>16</v>
      </c>
      <c r="N109" s="10">
        <v>44194</v>
      </c>
      <c r="O109" s="3" t="str">
        <f t="shared" ca="1" si="15"/>
        <v>OLD</v>
      </c>
    </row>
    <row r="110" spans="1:15" x14ac:dyDescent="0.3">
      <c r="A110" s="12">
        <v>106</v>
      </c>
      <c r="B110" s="1">
        <v>11000000000</v>
      </c>
      <c r="C110" s="1" t="str">
        <f t="shared" si="12"/>
        <v>11B</v>
      </c>
      <c r="D110" s="1">
        <v>20000000000</v>
      </c>
      <c r="E110" s="1" t="str">
        <f t="shared" si="13"/>
        <v>20B</v>
      </c>
      <c r="F110" s="3" t="str">
        <f t="shared" si="14"/>
        <v>SI</v>
      </c>
      <c r="G110" t="s">
        <v>21</v>
      </c>
      <c r="H110" s="13">
        <f>1.55*1.1</f>
        <v>1.7050000000000003</v>
      </c>
      <c r="I110" t="s">
        <v>15</v>
      </c>
      <c r="M110" t="s">
        <v>16</v>
      </c>
      <c r="N110" s="10">
        <v>44194</v>
      </c>
      <c r="O110" s="3" t="str">
        <f t="shared" ca="1" si="15"/>
        <v>OLD</v>
      </c>
    </row>
    <row r="111" spans="1:15" x14ac:dyDescent="0.3">
      <c r="A111" s="12">
        <v>107</v>
      </c>
      <c r="B111" s="1">
        <v>21000000000</v>
      </c>
      <c r="C111" s="1" t="str">
        <f t="shared" si="12"/>
        <v>21B</v>
      </c>
      <c r="D111" s="1">
        <v>29000000000</v>
      </c>
      <c r="E111" s="1" t="str">
        <f t="shared" si="13"/>
        <v>29B</v>
      </c>
      <c r="F111" s="3" t="str">
        <f t="shared" si="14"/>
        <v>SI</v>
      </c>
      <c r="G111" t="s">
        <v>21</v>
      </c>
      <c r="H111" s="13">
        <f>1.45*1.1</f>
        <v>1.595</v>
      </c>
      <c r="I111" t="s">
        <v>15</v>
      </c>
      <c r="M111" t="s">
        <v>16</v>
      </c>
      <c r="N111" s="10">
        <v>44194</v>
      </c>
      <c r="O111" s="3" t="str">
        <f t="shared" ca="1" si="15"/>
        <v>OLD</v>
      </c>
    </row>
    <row r="112" spans="1:15" x14ac:dyDescent="0.3">
      <c r="A112" s="12">
        <v>108</v>
      </c>
      <c r="B112" s="1">
        <v>30000000000</v>
      </c>
      <c r="C112" s="1" t="str">
        <f t="shared" si="12"/>
        <v>30B</v>
      </c>
      <c r="D112" s="1">
        <v>99000000000</v>
      </c>
      <c r="E112" s="1" t="str">
        <f t="shared" si="13"/>
        <v>99B</v>
      </c>
      <c r="F112" s="3" t="str">
        <f t="shared" si="14"/>
        <v>SI</v>
      </c>
      <c r="G112" t="s">
        <v>21</v>
      </c>
      <c r="H112" s="13">
        <f>1.3*1.1</f>
        <v>1.4300000000000002</v>
      </c>
      <c r="I112" t="s">
        <v>15</v>
      </c>
      <c r="M112" t="s">
        <v>16</v>
      </c>
      <c r="N112" s="10">
        <v>44194</v>
      </c>
      <c r="O112" s="3" t="str">
        <f t="shared" ca="1" si="15"/>
        <v>OLD</v>
      </c>
    </row>
    <row r="113" spans="1:15" x14ac:dyDescent="0.3">
      <c r="A113" s="12">
        <v>109</v>
      </c>
      <c r="B113" s="1">
        <v>100000000000</v>
      </c>
      <c r="C113" s="1" t="str">
        <f t="shared" si="12"/>
        <v>100B</v>
      </c>
      <c r="D113" s="1">
        <v>500000000000</v>
      </c>
      <c r="E113" s="1" t="str">
        <f t="shared" si="13"/>
        <v>500B</v>
      </c>
      <c r="F113" s="3" t="str">
        <f t="shared" si="14"/>
        <v>SI</v>
      </c>
      <c r="G113" t="s">
        <v>21</v>
      </c>
      <c r="H113" s="13">
        <f>1.18*1.1</f>
        <v>1.298</v>
      </c>
      <c r="I113" t="s">
        <v>15</v>
      </c>
      <c r="M113" t="s">
        <v>16</v>
      </c>
      <c r="N113" s="10">
        <v>44194</v>
      </c>
      <c r="O113" s="3" t="str">
        <f t="shared" ca="1" si="15"/>
        <v>OLD</v>
      </c>
    </row>
    <row r="114" spans="1:15" x14ac:dyDescent="0.3">
      <c r="A114" s="12">
        <v>110</v>
      </c>
      <c r="B114" s="1">
        <v>1000000</v>
      </c>
      <c r="C114" s="1" t="str">
        <f t="shared" si="12"/>
        <v>1M</v>
      </c>
      <c r="D114" s="1">
        <v>10000000</v>
      </c>
      <c r="E114" s="1" t="str">
        <f t="shared" si="13"/>
        <v>10M</v>
      </c>
      <c r="F114" s="3" t="str">
        <f t="shared" si="14"/>
        <v>SI</v>
      </c>
      <c r="G114" t="s">
        <v>14</v>
      </c>
      <c r="H114" s="13">
        <f>18.5*1.1</f>
        <v>20.350000000000001</v>
      </c>
      <c r="I114" t="s">
        <v>15</v>
      </c>
      <c r="M114" t="s">
        <v>16</v>
      </c>
      <c r="N114" s="10">
        <v>44194</v>
      </c>
      <c r="O114" s="3" t="str">
        <f t="shared" ca="1" si="15"/>
        <v>OLD</v>
      </c>
    </row>
    <row r="115" spans="1:15" x14ac:dyDescent="0.3">
      <c r="A115" s="12">
        <v>111</v>
      </c>
      <c r="B115" s="1">
        <v>10000000</v>
      </c>
      <c r="C115" s="1" t="str">
        <f t="shared" si="12"/>
        <v>10M</v>
      </c>
      <c r="D115" s="1">
        <v>50000000</v>
      </c>
      <c r="E115" s="1" t="str">
        <f t="shared" si="13"/>
        <v>50M</v>
      </c>
      <c r="F115" s="3" t="str">
        <f t="shared" si="14"/>
        <v>SI</v>
      </c>
      <c r="G115" t="s">
        <v>14</v>
      </c>
      <c r="H115" s="13">
        <f>17.5*1.1</f>
        <v>19.25</v>
      </c>
      <c r="I115" t="s">
        <v>15</v>
      </c>
      <c r="M115" t="s">
        <v>16</v>
      </c>
      <c r="N115" s="10">
        <v>44194</v>
      </c>
      <c r="O115" s="3" t="str">
        <f t="shared" ca="1" si="15"/>
        <v>OLD</v>
      </c>
    </row>
    <row r="116" spans="1:15" x14ac:dyDescent="0.3">
      <c r="A116" s="12">
        <v>112</v>
      </c>
      <c r="B116" s="1">
        <v>51000000</v>
      </c>
      <c r="C116" s="1" t="str">
        <f t="shared" si="12"/>
        <v>51M</v>
      </c>
      <c r="D116" s="1">
        <v>100000000</v>
      </c>
      <c r="E116" s="1" t="str">
        <f t="shared" si="13"/>
        <v>100M</v>
      </c>
      <c r="F116" s="3" t="str">
        <f t="shared" si="14"/>
        <v>SI</v>
      </c>
      <c r="G116" t="s">
        <v>14</v>
      </c>
      <c r="H116" s="13">
        <f>16.8*1.1</f>
        <v>18.480000000000004</v>
      </c>
      <c r="I116" t="s">
        <v>15</v>
      </c>
      <c r="M116" t="s">
        <v>16</v>
      </c>
      <c r="N116" s="10">
        <v>44194</v>
      </c>
      <c r="O116" s="3" t="str">
        <f t="shared" ca="1" si="15"/>
        <v>OLD</v>
      </c>
    </row>
    <row r="117" spans="1:15" x14ac:dyDescent="0.3">
      <c r="A117" s="12">
        <v>113</v>
      </c>
      <c r="B117" s="1">
        <v>101000000</v>
      </c>
      <c r="C117" s="1" t="str">
        <f t="shared" si="12"/>
        <v>101M</v>
      </c>
      <c r="D117" s="1">
        <v>500000000</v>
      </c>
      <c r="E117" s="1" t="str">
        <f t="shared" si="13"/>
        <v>500M</v>
      </c>
      <c r="F117" s="3" t="str">
        <f t="shared" si="14"/>
        <v>SI</v>
      </c>
      <c r="G117" t="s">
        <v>14</v>
      </c>
      <c r="H117" s="13">
        <f>15.8*1.1</f>
        <v>17.380000000000003</v>
      </c>
      <c r="I117" t="s">
        <v>15</v>
      </c>
      <c r="M117" t="s">
        <v>16</v>
      </c>
      <c r="N117" s="10">
        <v>44194</v>
      </c>
      <c r="O117" s="3" t="str">
        <f t="shared" ca="1" si="15"/>
        <v>OLD</v>
      </c>
    </row>
    <row r="118" spans="1:15" x14ac:dyDescent="0.3">
      <c r="A118" s="12">
        <v>114</v>
      </c>
      <c r="B118" s="1">
        <v>501000000</v>
      </c>
      <c r="C118" s="1" t="str">
        <f t="shared" si="12"/>
        <v>501M</v>
      </c>
      <c r="D118" s="1">
        <v>1000000000</v>
      </c>
      <c r="E118" s="1" t="str">
        <f t="shared" si="13"/>
        <v>1B</v>
      </c>
      <c r="F118" s="3" t="str">
        <f t="shared" si="14"/>
        <v>SI</v>
      </c>
      <c r="G118" t="s">
        <v>14</v>
      </c>
      <c r="H118" s="13">
        <f>15.2*1.1</f>
        <v>16.72</v>
      </c>
      <c r="I118" t="s">
        <v>15</v>
      </c>
      <c r="M118" t="s">
        <v>16</v>
      </c>
      <c r="N118" s="10">
        <v>44194</v>
      </c>
      <c r="O118" s="3" t="str">
        <f t="shared" ca="1" si="15"/>
        <v>OLD</v>
      </c>
    </row>
    <row r="119" spans="1:15" x14ac:dyDescent="0.3">
      <c r="A119" s="12">
        <v>115</v>
      </c>
      <c r="B119" s="1">
        <v>1100000000</v>
      </c>
      <c r="C119" s="1" t="str">
        <f t="shared" si="12"/>
        <v>1,1B</v>
      </c>
      <c r="D119" s="1">
        <v>50000000000</v>
      </c>
      <c r="E119" s="1" t="str">
        <f t="shared" si="13"/>
        <v>50B</v>
      </c>
      <c r="F119" s="3" t="str">
        <f t="shared" si="14"/>
        <v>SI</v>
      </c>
      <c r="G119" t="s">
        <v>14</v>
      </c>
      <c r="H119" s="13">
        <f>14.8*1.1</f>
        <v>16.28</v>
      </c>
      <c r="I119" t="s">
        <v>15</v>
      </c>
      <c r="M119" t="s">
        <v>16</v>
      </c>
      <c r="N119" s="10">
        <v>44194</v>
      </c>
      <c r="O119" s="3" t="str">
        <f t="shared" ca="1" si="15"/>
        <v>OLD</v>
      </c>
    </row>
    <row r="120" spans="1:15" x14ac:dyDescent="0.3">
      <c r="A120" s="12">
        <v>116</v>
      </c>
      <c r="B120" s="1">
        <v>15000000</v>
      </c>
      <c r="C120" s="1" t="str">
        <f t="shared" si="12"/>
        <v>15M</v>
      </c>
      <c r="D120" s="1">
        <v>15000000</v>
      </c>
      <c r="E120" s="1" t="str">
        <f t="shared" si="13"/>
        <v>15M</v>
      </c>
      <c r="F120" s="3" t="str">
        <f t="shared" si="14"/>
        <v>NO</v>
      </c>
      <c r="G120" t="s">
        <v>21</v>
      </c>
      <c r="H120" s="13">
        <f>2*1.1</f>
        <v>2.2000000000000002</v>
      </c>
      <c r="I120" t="s">
        <v>15</v>
      </c>
      <c r="M120" t="s">
        <v>16</v>
      </c>
      <c r="N120" s="10">
        <v>44196</v>
      </c>
      <c r="O120" s="3" t="str">
        <f t="shared" ca="1" si="15"/>
        <v>OLD</v>
      </c>
    </row>
    <row r="121" spans="1:15" x14ac:dyDescent="0.3">
      <c r="A121" s="12">
        <v>117</v>
      </c>
      <c r="B121" s="1">
        <v>10000000000</v>
      </c>
      <c r="C121" s="1" t="str">
        <f t="shared" si="12"/>
        <v>10B</v>
      </c>
      <c r="D121" s="1">
        <v>30000000000</v>
      </c>
      <c r="E121" s="1" t="str">
        <f t="shared" si="13"/>
        <v>30B</v>
      </c>
      <c r="F121" s="3" t="str">
        <f t="shared" si="14"/>
        <v>SI</v>
      </c>
      <c r="G121" t="s">
        <v>14</v>
      </c>
      <c r="H121" s="13">
        <f>14.1*1.1</f>
        <v>15.510000000000002</v>
      </c>
      <c r="I121" t="s">
        <v>15</v>
      </c>
      <c r="K121" s="2" t="s">
        <v>22</v>
      </c>
      <c r="M121" t="s">
        <v>16</v>
      </c>
      <c r="N121" s="10">
        <v>44196</v>
      </c>
      <c r="O121" s="3" t="str">
        <f t="shared" ca="1" si="15"/>
        <v>OLD</v>
      </c>
    </row>
    <row r="122" spans="1:15" x14ac:dyDescent="0.3">
      <c r="A122" s="12">
        <v>118</v>
      </c>
      <c r="B122" s="1">
        <v>500000000000</v>
      </c>
      <c r="C122" s="1" t="str">
        <f t="shared" si="12"/>
        <v>500B</v>
      </c>
      <c r="D122" s="1">
        <v>500000000000</v>
      </c>
      <c r="E122" s="1" t="str">
        <f t="shared" si="13"/>
        <v>500B</v>
      </c>
      <c r="F122" s="3" t="str">
        <f t="shared" si="14"/>
        <v>NO</v>
      </c>
      <c r="G122" t="s">
        <v>17</v>
      </c>
      <c r="H122" s="13">
        <v>17</v>
      </c>
      <c r="I122" t="s">
        <v>15</v>
      </c>
      <c r="J122" s="6">
        <v>0.6</v>
      </c>
      <c r="M122" t="s">
        <v>16</v>
      </c>
      <c r="N122" s="10">
        <v>44196</v>
      </c>
      <c r="O122" s="3" t="str">
        <f t="shared" ca="1" si="15"/>
        <v>OLD</v>
      </c>
    </row>
    <row r="123" spans="1:15" x14ac:dyDescent="0.3">
      <c r="A123" s="12">
        <v>119</v>
      </c>
      <c r="B123" s="1">
        <v>10000000000</v>
      </c>
      <c r="C123" s="1" t="str">
        <f t="shared" si="12"/>
        <v>10B</v>
      </c>
      <c r="D123" s="1">
        <v>10000000000</v>
      </c>
      <c r="E123" s="1" t="str">
        <f t="shared" si="13"/>
        <v>10B</v>
      </c>
      <c r="F123" s="3" t="str">
        <f t="shared" si="14"/>
        <v>NO</v>
      </c>
      <c r="G123" t="s">
        <v>17</v>
      </c>
      <c r="H123" s="13">
        <f>19.2*1.1</f>
        <v>21.12</v>
      </c>
      <c r="I123" t="s">
        <v>15</v>
      </c>
      <c r="M123" t="s">
        <v>16</v>
      </c>
      <c r="N123" s="10">
        <v>44196</v>
      </c>
      <c r="O123" s="3" t="str">
        <f t="shared" ca="1" si="15"/>
        <v>OLD</v>
      </c>
    </row>
    <row r="124" spans="1:15" x14ac:dyDescent="0.3">
      <c r="A124" s="12">
        <v>120</v>
      </c>
      <c r="B124" s="1">
        <v>1000000000</v>
      </c>
      <c r="C124" s="1" t="str">
        <f t="shared" si="12"/>
        <v>1B</v>
      </c>
      <c r="D124" s="1">
        <v>1000000000</v>
      </c>
      <c r="E124" s="1" t="str">
        <f t="shared" si="13"/>
        <v>1B</v>
      </c>
      <c r="F124" s="3" t="str">
        <f t="shared" si="14"/>
        <v>NO</v>
      </c>
      <c r="G124" t="s">
        <v>14</v>
      </c>
      <c r="H124" s="13">
        <f>14.5*1.1</f>
        <v>15.950000000000001</v>
      </c>
      <c r="I124" t="s">
        <v>15</v>
      </c>
      <c r="M124" t="s">
        <v>16</v>
      </c>
      <c r="N124" s="10">
        <v>44196</v>
      </c>
      <c r="O124" s="3" t="str">
        <f t="shared" ca="1" si="15"/>
        <v>OLD</v>
      </c>
    </row>
    <row r="125" spans="1:15" x14ac:dyDescent="0.3">
      <c r="A125" s="12">
        <v>121</v>
      </c>
      <c r="B125" s="1">
        <v>1000000000</v>
      </c>
      <c r="C125" s="1" t="str">
        <f t="shared" si="12"/>
        <v>1B</v>
      </c>
      <c r="D125" s="1">
        <v>1000000000</v>
      </c>
      <c r="E125" s="1" t="str">
        <f t="shared" si="13"/>
        <v>1B</v>
      </c>
      <c r="F125" s="3" t="str">
        <f t="shared" si="14"/>
        <v>NO</v>
      </c>
      <c r="G125" t="s">
        <v>17</v>
      </c>
      <c r="H125" s="13">
        <f>18*1.1</f>
        <v>19.8</v>
      </c>
      <c r="I125" t="s">
        <v>15</v>
      </c>
      <c r="M125" t="s">
        <v>16</v>
      </c>
      <c r="N125" s="10">
        <v>44196</v>
      </c>
      <c r="O125" s="3" t="str">
        <f t="shared" ca="1" si="15"/>
        <v>OLD</v>
      </c>
    </row>
    <row r="126" spans="1:15" x14ac:dyDescent="0.3">
      <c r="A126" s="12">
        <v>122</v>
      </c>
      <c r="B126" s="1">
        <v>10000000000</v>
      </c>
      <c r="C126" s="1" t="str">
        <f t="shared" si="12"/>
        <v>10B</v>
      </c>
      <c r="D126" s="1">
        <v>10000000000</v>
      </c>
      <c r="E126" s="1" t="str">
        <f t="shared" si="13"/>
        <v>10B</v>
      </c>
      <c r="F126" s="3" t="str">
        <f t="shared" si="14"/>
        <v>NO</v>
      </c>
      <c r="G126" t="s">
        <v>17</v>
      </c>
      <c r="H126" s="13">
        <f>18.15*1.1</f>
        <v>19.965</v>
      </c>
      <c r="I126" t="s">
        <v>15</v>
      </c>
      <c r="M126" t="s">
        <v>16</v>
      </c>
      <c r="N126" s="10">
        <v>44196</v>
      </c>
      <c r="O126" s="3" t="str">
        <f t="shared" ca="1" si="15"/>
        <v>OLD</v>
      </c>
    </row>
    <row r="127" spans="1:15" x14ac:dyDescent="0.3">
      <c r="A127" s="12">
        <v>123</v>
      </c>
      <c r="B127" s="1">
        <v>10000000000</v>
      </c>
      <c r="C127" s="1" t="str">
        <f t="shared" si="12"/>
        <v>10B</v>
      </c>
      <c r="D127" s="1">
        <v>10000000000</v>
      </c>
      <c r="E127" s="1" t="str">
        <f t="shared" si="13"/>
        <v>10B</v>
      </c>
      <c r="F127" s="3" t="str">
        <f t="shared" si="14"/>
        <v>NO</v>
      </c>
      <c r="G127" t="s">
        <v>17</v>
      </c>
      <c r="H127" s="13">
        <v>18.5</v>
      </c>
      <c r="I127" t="s">
        <v>15</v>
      </c>
      <c r="M127" t="s">
        <v>16</v>
      </c>
      <c r="N127" s="10">
        <v>44196</v>
      </c>
      <c r="O127" s="3" t="str">
        <f t="shared" ca="1" si="15"/>
        <v>OLD</v>
      </c>
    </row>
    <row r="128" spans="1:15" x14ac:dyDescent="0.3">
      <c r="A128" s="12">
        <v>124</v>
      </c>
      <c r="B128" s="1">
        <v>500000000</v>
      </c>
      <c r="C128" s="1" t="str">
        <f t="shared" si="12"/>
        <v>500M</v>
      </c>
      <c r="D128" s="1">
        <v>500000000</v>
      </c>
      <c r="E128" s="1" t="str">
        <f t="shared" si="13"/>
        <v>500M</v>
      </c>
      <c r="F128" s="3" t="str">
        <f t="shared" si="14"/>
        <v>NO</v>
      </c>
      <c r="G128" t="s">
        <v>17</v>
      </c>
      <c r="H128" s="13">
        <v>21</v>
      </c>
      <c r="I128" t="s">
        <v>15</v>
      </c>
      <c r="M128" t="s">
        <v>16</v>
      </c>
      <c r="N128" s="10">
        <v>44196</v>
      </c>
      <c r="O128" s="3" t="str">
        <f t="shared" ca="1" si="15"/>
        <v>OLD</v>
      </c>
    </row>
    <row r="129" spans="1:15" x14ac:dyDescent="0.3">
      <c r="A129" s="12">
        <v>125</v>
      </c>
      <c r="B129" s="1">
        <v>30000000000</v>
      </c>
      <c r="C129" s="1" t="str">
        <f t="shared" si="12"/>
        <v>30B</v>
      </c>
      <c r="D129" s="1">
        <v>30000000000</v>
      </c>
      <c r="E129" s="1" t="str">
        <f t="shared" si="13"/>
        <v>30B</v>
      </c>
      <c r="F129" s="3" t="str">
        <f t="shared" si="14"/>
        <v>NO</v>
      </c>
      <c r="G129" t="s">
        <v>14</v>
      </c>
      <c r="H129" s="13">
        <v>13.25</v>
      </c>
      <c r="I129" t="s">
        <v>15</v>
      </c>
      <c r="M129" t="s">
        <v>16</v>
      </c>
      <c r="N129" s="10">
        <v>44196</v>
      </c>
      <c r="O129" s="3" t="str">
        <f t="shared" ca="1" si="15"/>
        <v>OLD</v>
      </c>
    </row>
    <row r="130" spans="1:15" x14ac:dyDescent="0.3">
      <c r="A130" s="12">
        <v>126</v>
      </c>
      <c r="B130" s="1">
        <v>180000000</v>
      </c>
      <c r="C130" s="1" t="str">
        <f t="shared" si="12"/>
        <v>180M</v>
      </c>
      <c r="D130" s="1">
        <v>180000000</v>
      </c>
      <c r="E130" s="1" t="str">
        <f t="shared" si="13"/>
        <v>180M</v>
      </c>
      <c r="F130" s="3" t="str">
        <f t="shared" si="14"/>
        <v>NO</v>
      </c>
      <c r="G130" t="s">
        <v>14</v>
      </c>
      <c r="H130" s="13">
        <f>15.3*1.1</f>
        <v>16.830000000000002</v>
      </c>
      <c r="I130" t="s">
        <v>15</v>
      </c>
      <c r="M130" t="s">
        <v>20</v>
      </c>
      <c r="N130" s="10">
        <v>44196</v>
      </c>
      <c r="O130" s="3" t="str">
        <f t="shared" ca="1" si="15"/>
        <v>OLD</v>
      </c>
    </row>
    <row r="131" spans="1:15" x14ac:dyDescent="0.3">
      <c r="A131" s="12">
        <v>127</v>
      </c>
      <c r="B131" s="1">
        <v>300000000</v>
      </c>
      <c r="C131" s="1" t="str">
        <f t="shared" si="12"/>
        <v>300M</v>
      </c>
      <c r="D131" s="1">
        <v>300000000</v>
      </c>
      <c r="E131" s="1" t="str">
        <f t="shared" si="13"/>
        <v>300M</v>
      </c>
      <c r="F131" s="3" t="str">
        <f t="shared" si="14"/>
        <v>NO</v>
      </c>
      <c r="G131" t="s">
        <v>14</v>
      </c>
      <c r="H131" s="13">
        <v>16</v>
      </c>
      <c r="I131" t="s">
        <v>15</v>
      </c>
      <c r="M131" t="s">
        <v>16</v>
      </c>
      <c r="N131" s="10">
        <v>44196</v>
      </c>
      <c r="O131" s="3" t="str">
        <f t="shared" ca="1" si="15"/>
        <v>OLD</v>
      </c>
    </row>
    <row r="132" spans="1:15" x14ac:dyDescent="0.3">
      <c r="A132" s="12">
        <v>128</v>
      </c>
      <c r="B132" s="1">
        <v>5000000000</v>
      </c>
      <c r="C132" s="1" t="str">
        <f t="shared" si="12"/>
        <v>5B</v>
      </c>
      <c r="D132" s="1">
        <v>5000000000</v>
      </c>
      <c r="E132" s="1" t="str">
        <f t="shared" si="13"/>
        <v>5B</v>
      </c>
      <c r="F132" s="3" t="str">
        <f t="shared" si="14"/>
        <v>NO</v>
      </c>
      <c r="G132" t="s">
        <v>14</v>
      </c>
      <c r="H132" s="13">
        <v>14.5</v>
      </c>
      <c r="I132" t="s">
        <v>15</v>
      </c>
      <c r="J132" s="6">
        <v>0.6</v>
      </c>
      <c r="L132" s="2" t="s">
        <v>23</v>
      </c>
      <c r="M132" t="s">
        <v>16</v>
      </c>
      <c r="N132" s="10">
        <v>44197</v>
      </c>
      <c r="O132" s="2" t="str">
        <f t="shared" ca="1" si="15"/>
        <v>OLD</v>
      </c>
    </row>
    <row r="133" spans="1:15" x14ac:dyDescent="0.3">
      <c r="A133" s="12">
        <v>129</v>
      </c>
      <c r="B133" s="1">
        <v>500000000</v>
      </c>
      <c r="C133" s="1" t="str">
        <f t="shared" si="12"/>
        <v>500M</v>
      </c>
      <c r="D133" s="1">
        <v>500000000</v>
      </c>
      <c r="E133" s="1" t="str">
        <f t="shared" si="13"/>
        <v>500M</v>
      </c>
      <c r="F133" s="3" t="str">
        <f t="shared" si="14"/>
        <v>NO</v>
      </c>
      <c r="G133" t="s">
        <v>17</v>
      </c>
      <c r="H133" s="13">
        <v>19.5</v>
      </c>
      <c r="I133" t="s">
        <v>15</v>
      </c>
      <c r="M133" t="s">
        <v>16</v>
      </c>
      <c r="N133" s="10">
        <v>44198</v>
      </c>
      <c r="O133" s="2" t="str">
        <f t="shared" ca="1" si="15"/>
        <v>OLD</v>
      </c>
    </row>
    <row r="134" spans="1:15" x14ac:dyDescent="0.3">
      <c r="A134" s="12">
        <v>130</v>
      </c>
      <c r="B134" s="1">
        <v>10000000000</v>
      </c>
      <c r="C134" s="1" t="str">
        <f t="shared" si="12"/>
        <v>10B</v>
      </c>
      <c r="D134" s="1">
        <v>10000000000</v>
      </c>
      <c r="E134" s="1" t="str">
        <f t="shared" si="13"/>
        <v>10B</v>
      </c>
      <c r="F134" s="3" t="str">
        <f t="shared" ref="F134:F140" si="16">IF(B134-D134=0,"NO", "SI")</f>
        <v>NO</v>
      </c>
      <c r="G134" t="s">
        <v>21</v>
      </c>
      <c r="H134" s="13">
        <f>1.3*1.1</f>
        <v>1.4300000000000002</v>
      </c>
      <c r="I134" t="s">
        <v>15</v>
      </c>
      <c r="M134" t="s">
        <v>16</v>
      </c>
      <c r="N134" s="10">
        <v>44198</v>
      </c>
      <c r="O134" s="2" t="str">
        <f t="shared" ca="1" si="15"/>
        <v>OLD</v>
      </c>
    </row>
    <row r="135" spans="1:15" x14ac:dyDescent="0.3">
      <c r="A135" s="12">
        <v>131</v>
      </c>
      <c r="B135" s="1">
        <v>10000000000</v>
      </c>
      <c r="C135" s="1" t="str">
        <f t="shared" si="12"/>
        <v>10B</v>
      </c>
      <c r="D135" s="1">
        <v>10000000000</v>
      </c>
      <c r="E135" s="1" t="str">
        <f t="shared" si="13"/>
        <v>10B</v>
      </c>
      <c r="F135" s="3" t="str">
        <f t="shared" si="16"/>
        <v>NO</v>
      </c>
      <c r="G135" t="s">
        <v>21</v>
      </c>
      <c r="H135" s="13">
        <v>1.4850000000000001</v>
      </c>
      <c r="I135" t="s">
        <v>15</v>
      </c>
      <c r="M135" t="s">
        <v>16</v>
      </c>
      <c r="N135" s="10">
        <v>44198</v>
      </c>
      <c r="O135" s="2" t="str">
        <f t="shared" ca="1" si="15"/>
        <v>OLD</v>
      </c>
    </row>
    <row r="136" spans="1:15" x14ac:dyDescent="0.3">
      <c r="A136" s="12">
        <v>132</v>
      </c>
      <c r="B136" s="1">
        <v>1000000000</v>
      </c>
      <c r="C136" s="1" t="str">
        <f t="shared" si="12"/>
        <v>1B</v>
      </c>
      <c r="D136" s="1">
        <v>1000000000</v>
      </c>
      <c r="E136" s="1" t="str">
        <f t="shared" si="12"/>
        <v>1B</v>
      </c>
      <c r="F136" s="3" t="str">
        <f t="shared" si="16"/>
        <v>NO</v>
      </c>
      <c r="G136" t="s">
        <v>17</v>
      </c>
      <c r="H136" s="13">
        <v>16.5</v>
      </c>
      <c r="I136" t="s">
        <v>15</v>
      </c>
      <c r="M136" t="s">
        <v>16</v>
      </c>
      <c r="N136" s="10">
        <v>44200</v>
      </c>
      <c r="O136" s="2" t="str">
        <f t="shared" ca="1" si="15"/>
        <v>OLD</v>
      </c>
    </row>
    <row r="137" spans="1:15" x14ac:dyDescent="0.3">
      <c r="A137" s="12">
        <v>133</v>
      </c>
      <c r="B137" s="1">
        <v>5000000000</v>
      </c>
      <c r="C137" s="1" t="str">
        <f t="shared" si="12"/>
        <v>5B</v>
      </c>
      <c r="D137" s="1">
        <v>5000000000</v>
      </c>
      <c r="E137" s="1" t="str">
        <f t="shared" si="12"/>
        <v>5B</v>
      </c>
      <c r="F137" s="3" t="str">
        <f t="shared" si="16"/>
        <v>NO</v>
      </c>
      <c r="G137" t="s">
        <v>17</v>
      </c>
      <c r="H137" s="13">
        <v>16.5</v>
      </c>
      <c r="I137" t="s">
        <v>15</v>
      </c>
      <c r="M137" t="s">
        <v>16</v>
      </c>
      <c r="N137" s="10">
        <v>44200</v>
      </c>
      <c r="O137" s="2" t="str">
        <f t="shared" ca="1" si="15"/>
        <v>OLD</v>
      </c>
    </row>
    <row r="138" spans="1:15" x14ac:dyDescent="0.3">
      <c r="A138" s="12">
        <v>134</v>
      </c>
      <c r="B138" s="1">
        <v>10000000</v>
      </c>
      <c r="C138" s="1" t="str">
        <f t="shared" si="12"/>
        <v>10M</v>
      </c>
      <c r="D138" s="1">
        <v>10000000</v>
      </c>
      <c r="E138" s="1" t="str">
        <f t="shared" si="12"/>
        <v>10M</v>
      </c>
      <c r="F138" s="3" t="str">
        <f t="shared" si="16"/>
        <v>NO</v>
      </c>
      <c r="G138" t="s">
        <v>17</v>
      </c>
      <c r="H138" s="13">
        <v>16.5</v>
      </c>
      <c r="I138" t="s">
        <v>15</v>
      </c>
      <c r="M138" t="s">
        <v>16</v>
      </c>
      <c r="N138" s="10">
        <v>44198</v>
      </c>
      <c r="O138" s="2" t="str">
        <f t="shared" ca="1" si="15"/>
        <v>OLD</v>
      </c>
    </row>
    <row r="139" spans="1:15" x14ac:dyDescent="0.3">
      <c r="A139" s="12">
        <v>135</v>
      </c>
      <c r="B139" s="1">
        <v>1000000000</v>
      </c>
      <c r="C139" s="1" t="str">
        <f t="shared" si="12"/>
        <v>1B</v>
      </c>
      <c r="D139" s="1">
        <v>5000000000000</v>
      </c>
      <c r="E139" s="1" t="str">
        <f t="shared" si="12"/>
        <v>5T</v>
      </c>
      <c r="F139" s="3" t="str">
        <f t="shared" si="16"/>
        <v>SI</v>
      </c>
      <c r="G139" t="s">
        <v>17</v>
      </c>
      <c r="H139" s="13">
        <v>16.5</v>
      </c>
      <c r="I139" t="s">
        <v>15</v>
      </c>
      <c r="J139" s="6">
        <v>0.6</v>
      </c>
      <c r="M139" t="s">
        <v>16</v>
      </c>
      <c r="N139" s="10">
        <v>44198</v>
      </c>
      <c r="O139" s="2" t="str">
        <f t="shared" ca="1" si="15"/>
        <v>OLD</v>
      </c>
    </row>
    <row r="140" spans="1:15" x14ac:dyDescent="0.3">
      <c r="A140" s="12">
        <v>136</v>
      </c>
      <c r="B140" s="1">
        <v>30000000000</v>
      </c>
      <c r="C140" s="1" t="str">
        <f t="shared" si="12"/>
        <v>30B</v>
      </c>
      <c r="D140" s="1">
        <v>30000000000</v>
      </c>
      <c r="E140" s="1" t="str">
        <f t="shared" si="12"/>
        <v>30B</v>
      </c>
      <c r="F140" s="3" t="str">
        <f t="shared" si="16"/>
        <v>NO</v>
      </c>
      <c r="G140" t="s">
        <v>14</v>
      </c>
      <c r="H140" s="13">
        <v>13.75</v>
      </c>
      <c r="I140" t="s">
        <v>15</v>
      </c>
      <c r="M140" t="s">
        <v>16</v>
      </c>
      <c r="N140" s="10">
        <v>44198</v>
      </c>
      <c r="O140" s="2" t="str">
        <f t="shared" ca="1" si="15"/>
        <v>OLD</v>
      </c>
    </row>
    <row r="141" spans="1:15" x14ac:dyDescent="0.3">
      <c r="A141" s="12">
        <v>137</v>
      </c>
      <c r="B141" s="1">
        <v>5000000000</v>
      </c>
      <c r="C141" s="1" t="str">
        <f t="shared" si="12"/>
        <v>5B</v>
      </c>
      <c r="D141" s="1">
        <v>5000000000</v>
      </c>
      <c r="E141" s="1" t="str">
        <f t="shared" si="12"/>
        <v>5B</v>
      </c>
      <c r="F141" s="3" t="str">
        <f t="shared" ref="F141:F142" si="17">IF(B141-D141=0,"NO", "SI")</f>
        <v>NO</v>
      </c>
      <c r="G141" t="s">
        <v>14</v>
      </c>
      <c r="H141" s="13">
        <v>14.5</v>
      </c>
      <c r="I141" t="s">
        <v>15</v>
      </c>
      <c r="M141" t="s">
        <v>16</v>
      </c>
      <c r="N141" s="10">
        <v>44198</v>
      </c>
      <c r="O141" s="2" t="str">
        <f t="shared" ca="1" si="15"/>
        <v>OLD</v>
      </c>
    </row>
    <row r="142" spans="1:15" x14ac:dyDescent="0.3">
      <c r="A142" s="12">
        <v>138</v>
      </c>
      <c r="B142" s="1">
        <v>500000000</v>
      </c>
      <c r="C142" s="1" t="str">
        <f t="shared" si="12"/>
        <v>500M</v>
      </c>
      <c r="D142" s="1">
        <v>500000000</v>
      </c>
      <c r="E142" s="1" t="str">
        <f t="shared" si="12"/>
        <v>500M</v>
      </c>
      <c r="F142" s="3" t="str">
        <f t="shared" si="17"/>
        <v>NO</v>
      </c>
      <c r="G142" t="s">
        <v>17</v>
      </c>
      <c r="H142" s="13">
        <v>19.5</v>
      </c>
      <c r="I142" t="s">
        <v>15</v>
      </c>
      <c r="M142" t="s">
        <v>16</v>
      </c>
      <c r="N142" s="10">
        <v>44198</v>
      </c>
      <c r="O142" s="2" t="str">
        <f t="shared" ca="1" si="15"/>
        <v>OLD</v>
      </c>
    </row>
    <row r="143" spans="1:15" x14ac:dyDescent="0.3">
      <c r="A143" s="12">
        <v>139</v>
      </c>
      <c r="B143" s="1">
        <v>500000000</v>
      </c>
      <c r="C143" s="1" t="str">
        <f t="shared" ref="C143:E153" si="18">IF(B143&lt;999999999,(B143/1000000)&amp;"M",IF(B143&lt;999999999999,(B143/1000000000)&amp;"B",IF(B143&lt;999999999999999,(B143/1000000000000)&amp;"T",0)))</f>
        <v>500M</v>
      </c>
      <c r="D143" s="1">
        <v>500000000</v>
      </c>
      <c r="E143" s="1" t="str">
        <f t="shared" si="18"/>
        <v>500M</v>
      </c>
      <c r="F143" s="3" t="str">
        <f t="shared" ref="F143" si="19">IF(B143-D143=0,"NO", "SI")</f>
        <v>NO</v>
      </c>
      <c r="G143" t="s">
        <v>17</v>
      </c>
      <c r="H143" s="13">
        <v>21.5</v>
      </c>
      <c r="I143" t="s">
        <v>15</v>
      </c>
      <c r="M143" t="s">
        <v>16</v>
      </c>
      <c r="N143" s="10">
        <v>44198</v>
      </c>
      <c r="O143" s="2" t="str">
        <f t="shared" ca="1" si="15"/>
        <v>OLD</v>
      </c>
    </row>
    <row r="144" spans="1:15" x14ac:dyDescent="0.3">
      <c r="A144" s="12">
        <v>140</v>
      </c>
      <c r="B144" s="1">
        <v>1000000000</v>
      </c>
      <c r="C144" s="1" t="str">
        <f t="shared" si="18"/>
        <v>1B</v>
      </c>
      <c r="D144" s="1">
        <v>1000000000</v>
      </c>
      <c r="E144" s="1" t="str">
        <f t="shared" si="18"/>
        <v>1B</v>
      </c>
      <c r="F144" s="3" t="str">
        <f t="shared" ref="F144" si="20">IF(B144-D144=0,"NO", "SI")</f>
        <v>NO</v>
      </c>
      <c r="G144" t="s">
        <v>17</v>
      </c>
      <c r="H144" s="13">
        <v>19.8</v>
      </c>
      <c r="I144" t="s">
        <v>15</v>
      </c>
      <c r="M144" t="s">
        <v>16</v>
      </c>
      <c r="N144" s="10">
        <v>44198</v>
      </c>
      <c r="O144" s="2" t="str">
        <f t="shared" ca="1" si="15"/>
        <v>OLD</v>
      </c>
    </row>
    <row r="145" spans="1:15" x14ac:dyDescent="0.3">
      <c r="A145" s="12">
        <v>141</v>
      </c>
      <c r="B145" s="1">
        <v>20000000000</v>
      </c>
      <c r="C145" s="17" t="str">
        <f t="shared" si="18"/>
        <v>20B</v>
      </c>
      <c r="D145" s="1">
        <v>20000000000</v>
      </c>
      <c r="E145" s="17" t="str">
        <f t="shared" si="18"/>
        <v>20B</v>
      </c>
      <c r="F145" s="3" t="str">
        <f t="shared" ref="F145" si="21">IF(B145-D145=0,"NO", "SI")</f>
        <v>NO</v>
      </c>
      <c r="G145" t="s">
        <v>17</v>
      </c>
      <c r="H145" s="13">
        <v>16.5</v>
      </c>
      <c r="I145" t="s">
        <v>15</v>
      </c>
      <c r="M145" t="s">
        <v>16</v>
      </c>
      <c r="N145" s="10">
        <v>44198</v>
      </c>
      <c r="O145" s="2" t="str">
        <f t="shared" ca="1" si="15"/>
        <v>OLD</v>
      </c>
    </row>
    <row r="146" spans="1:15" x14ac:dyDescent="0.3">
      <c r="A146" s="12">
        <v>142</v>
      </c>
      <c r="B146" s="1">
        <v>100000000000</v>
      </c>
      <c r="C146" s="17" t="str">
        <f t="shared" si="18"/>
        <v>100B</v>
      </c>
      <c r="D146" s="1">
        <v>100000000000</v>
      </c>
      <c r="E146" s="17" t="str">
        <f t="shared" si="18"/>
        <v>100B</v>
      </c>
      <c r="F146" s="3" t="str">
        <f t="shared" ref="F146:F153" si="22">IF(B146-D146=0,"NO", "SI")</f>
        <v>NO</v>
      </c>
      <c r="G146" t="s">
        <v>17</v>
      </c>
      <c r="H146" s="13">
        <v>16.5</v>
      </c>
      <c r="I146" t="s">
        <v>15</v>
      </c>
      <c r="M146" t="s">
        <v>16</v>
      </c>
      <c r="N146" s="10">
        <v>44198</v>
      </c>
      <c r="O146" s="2" t="str">
        <f t="shared" ca="1" si="15"/>
        <v>OLD</v>
      </c>
    </row>
    <row r="147" spans="1:15" x14ac:dyDescent="0.3">
      <c r="A147" s="12">
        <v>143</v>
      </c>
      <c r="B147" s="1">
        <v>500000000000</v>
      </c>
      <c r="C147" s="17" t="str">
        <f t="shared" si="18"/>
        <v>500B</v>
      </c>
      <c r="D147" s="1">
        <v>500000000000</v>
      </c>
      <c r="E147" s="17" t="str">
        <f t="shared" si="18"/>
        <v>500B</v>
      </c>
      <c r="F147" s="3" t="str">
        <f t="shared" si="22"/>
        <v>NO</v>
      </c>
      <c r="G147" t="s">
        <v>17</v>
      </c>
      <c r="H147" s="13">
        <v>16.5</v>
      </c>
      <c r="I147" t="s">
        <v>15</v>
      </c>
      <c r="M147" t="s">
        <v>16</v>
      </c>
      <c r="N147" s="10">
        <v>44198</v>
      </c>
      <c r="O147" s="2" t="str">
        <f t="shared" ref="O147" ca="1" si="23">IF(($N$3-N147)&gt;4,"OLD",($N$3-N147+1)*24&amp;" hr.")</f>
        <v>OLD</v>
      </c>
    </row>
    <row r="148" spans="1:15" x14ac:dyDescent="0.3">
      <c r="A148" s="12">
        <v>144</v>
      </c>
      <c r="B148" s="1">
        <v>5000000000</v>
      </c>
      <c r="C148" s="17" t="str">
        <f t="shared" si="18"/>
        <v>5B</v>
      </c>
      <c r="D148" s="1">
        <v>5000000000</v>
      </c>
      <c r="E148" s="17" t="str">
        <f t="shared" ref="E148:E154" si="24">IF(D148&lt;999999999,(D148/1000000)&amp;"M",IF(D148&lt;999999999999,(D148/1000000000)&amp;"B",IF(D148&lt;999999999999999,(D148/1000000000000)&amp;"T",0)))</f>
        <v>5B</v>
      </c>
      <c r="F148" s="3" t="str">
        <f t="shared" si="22"/>
        <v>NO</v>
      </c>
      <c r="G148" t="s">
        <v>21</v>
      </c>
      <c r="H148" s="13">
        <v>1.42</v>
      </c>
      <c r="I148" t="s">
        <v>15</v>
      </c>
      <c r="M148" t="s">
        <v>18</v>
      </c>
      <c r="N148" s="10">
        <v>44198</v>
      </c>
      <c r="O148" s="2" t="str">
        <f t="shared" ref="O148:O149" ca="1" si="25">IF(($N$3-N148)&gt;4,"OLD",($N$3-N148+1)*24&amp;" hr.")</f>
        <v>OLD</v>
      </c>
    </row>
    <row r="149" spans="1:15" x14ac:dyDescent="0.3">
      <c r="A149" s="12">
        <v>145</v>
      </c>
      <c r="B149" s="1">
        <v>10000000000</v>
      </c>
      <c r="C149" s="1" t="str">
        <f t="shared" si="18"/>
        <v>10B</v>
      </c>
      <c r="D149" s="1">
        <v>10000000000</v>
      </c>
      <c r="E149" s="1" t="str">
        <f t="shared" si="24"/>
        <v>10B</v>
      </c>
      <c r="F149" s="3" t="str">
        <f t="shared" si="22"/>
        <v>NO</v>
      </c>
      <c r="G149" t="s">
        <v>17</v>
      </c>
      <c r="H149" s="13">
        <v>16.5</v>
      </c>
      <c r="I149" t="s">
        <v>15</v>
      </c>
      <c r="M149" t="s">
        <v>16</v>
      </c>
      <c r="N149" s="10">
        <v>44200</v>
      </c>
      <c r="O149" s="3" t="str">
        <f t="shared" ca="1" si="25"/>
        <v>OLD</v>
      </c>
    </row>
    <row r="150" spans="1:15" x14ac:dyDescent="0.3">
      <c r="A150" s="12">
        <v>146</v>
      </c>
      <c r="B150" s="1">
        <v>500000000</v>
      </c>
      <c r="C150" s="1" t="str">
        <f t="shared" si="18"/>
        <v>500M</v>
      </c>
      <c r="D150" s="1">
        <v>500000000</v>
      </c>
      <c r="E150" s="1" t="str">
        <f t="shared" si="24"/>
        <v>500M</v>
      </c>
      <c r="F150" s="3" t="str">
        <f t="shared" si="22"/>
        <v>NO</v>
      </c>
      <c r="G150" t="s">
        <v>14</v>
      </c>
      <c r="H150" s="13">
        <v>15.95</v>
      </c>
      <c r="I150" t="s">
        <v>15</v>
      </c>
      <c r="M150" t="s">
        <v>16</v>
      </c>
      <c r="N150" s="10">
        <v>44200</v>
      </c>
      <c r="O150" s="3" t="str">
        <f t="shared" ref="O150" ca="1" si="26">IF(($N$3-N150)&gt;4,"OLD",($N$3-N150+1)*24&amp;" hr.")</f>
        <v>OLD</v>
      </c>
    </row>
    <row r="151" spans="1:15" x14ac:dyDescent="0.3">
      <c r="A151" s="12">
        <v>147</v>
      </c>
      <c r="B151" s="1">
        <v>150000000000</v>
      </c>
      <c r="C151" s="1" t="str">
        <f t="shared" si="18"/>
        <v>150B</v>
      </c>
      <c r="D151" s="1">
        <v>150000000000</v>
      </c>
      <c r="E151" s="1" t="str">
        <f t="shared" si="24"/>
        <v>150B</v>
      </c>
      <c r="F151" s="3" t="str">
        <f t="shared" si="22"/>
        <v>NO</v>
      </c>
      <c r="G151" t="s">
        <v>21</v>
      </c>
      <c r="H151" s="13">
        <f>1.15*1.1</f>
        <v>1.2649999999999999</v>
      </c>
      <c r="I151" t="s">
        <v>15</v>
      </c>
      <c r="M151" t="s">
        <v>16</v>
      </c>
      <c r="N151" s="10">
        <v>44200</v>
      </c>
      <c r="O151" s="3" t="str">
        <f t="shared" ref="O151:O155" ca="1" si="27">IF(($N$3-N151)&gt;4,"OLD",($N$3-N151+1)*24&amp;" hr.")</f>
        <v>OLD</v>
      </c>
    </row>
    <row r="152" spans="1:15" x14ac:dyDescent="0.3">
      <c r="A152" s="12">
        <v>148</v>
      </c>
      <c r="B152" s="1">
        <v>1000000000000</v>
      </c>
      <c r="C152" s="1" t="str">
        <f t="shared" si="18"/>
        <v>1T</v>
      </c>
      <c r="D152" s="1">
        <v>1000000000000</v>
      </c>
      <c r="E152" s="1" t="str">
        <f t="shared" si="24"/>
        <v>1T</v>
      </c>
      <c r="F152" s="3" t="str">
        <f t="shared" si="22"/>
        <v>NO</v>
      </c>
      <c r="G152" t="s">
        <v>21</v>
      </c>
      <c r="H152" s="13">
        <f>0.89*1.1</f>
        <v>0.97900000000000009</v>
      </c>
      <c r="I152" t="s">
        <v>15</v>
      </c>
      <c r="M152" t="s">
        <v>16</v>
      </c>
      <c r="N152" s="10">
        <v>44200</v>
      </c>
      <c r="O152" s="3" t="str">
        <f t="shared" ca="1" si="27"/>
        <v>OLD</v>
      </c>
    </row>
    <row r="153" spans="1:15" x14ac:dyDescent="0.3">
      <c r="A153" s="12">
        <v>149</v>
      </c>
      <c r="B153" s="1">
        <v>800000000000000</v>
      </c>
      <c r="C153" s="1" t="str">
        <f t="shared" si="18"/>
        <v>800T</v>
      </c>
      <c r="D153" s="1">
        <v>800000000000000</v>
      </c>
      <c r="E153" s="1" t="str">
        <f t="shared" si="24"/>
        <v>800T</v>
      </c>
      <c r="F153" s="3" t="str">
        <f t="shared" si="22"/>
        <v>NO</v>
      </c>
      <c r="G153" t="s">
        <v>21</v>
      </c>
      <c r="H153" s="13">
        <f>0.85*1.1</f>
        <v>0.93500000000000005</v>
      </c>
      <c r="I153" t="s">
        <v>15</v>
      </c>
      <c r="M153" t="s">
        <v>16</v>
      </c>
      <c r="N153" s="10">
        <v>44200</v>
      </c>
      <c r="O153" s="3" t="str">
        <f t="shared" ca="1" si="27"/>
        <v>OLD</v>
      </c>
    </row>
    <row r="154" spans="1:15" x14ac:dyDescent="0.3">
      <c r="A154" s="12">
        <v>150</v>
      </c>
      <c r="B154" s="1">
        <v>500000000000</v>
      </c>
      <c r="C154" s="17" t="str">
        <f t="shared" ref="C154:C155" si="28">IF(B154&lt;999999999,(B154/1000000)&amp;"M",IF(B154&lt;999999999999,(B154/1000000000)&amp;"B",IF(B154&lt;999999999999999,(B154/1000000000000)&amp;"T",0)))</f>
        <v>500B</v>
      </c>
      <c r="D154" s="1">
        <v>500000000000</v>
      </c>
      <c r="E154" s="17" t="str">
        <f t="shared" si="24"/>
        <v>500B</v>
      </c>
      <c r="F154" s="3" t="str">
        <f t="shared" ref="F154:F155" si="29">IF(B154-D154=0,"NO", "SI")</f>
        <v>NO</v>
      </c>
      <c r="G154" t="s">
        <v>17</v>
      </c>
      <c r="H154" s="13">
        <v>16.5</v>
      </c>
      <c r="I154" t="s">
        <v>15</v>
      </c>
      <c r="M154" t="s">
        <v>16</v>
      </c>
      <c r="N154" s="10">
        <v>44200</v>
      </c>
      <c r="O154" s="3" t="str">
        <f t="shared" ca="1" si="27"/>
        <v>OLD</v>
      </c>
    </row>
    <row r="155" spans="1:15" x14ac:dyDescent="0.3">
      <c r="A155" s="12">
        <v>151</v>
      </c>
      <c r="B155" s="1">
        <v>800000000000000</v>
      </c>
      <c r="C155" s="1" t="str">
        <f t="shared" si="28"/>
        <v>800T</v>
      </c>
      <c r="D155" s="1">
        <v>800000000000000</v>
      </c>
      <c r="E155" s="1" t="str">
        <f t="shared" ref="E155" si="30">IF(D155&lt;999999999,(D155/1000000)&amp;"M",IF(D155&lt;999999999999,(D155/1000000000)&amp;"B",IF(D155&lt;999999999999999,(D155/1000000000000)&amp;"T",0)))</f>
        <v>800T</v>
      </c>
      <c r="F155" s="3" t="str">
        <f t="shared" si="29"/>
        <v>NO</v>
      </c>
      <c r="G155" t="s">
        <v>17</v>
      </c>
      <c r="H155" s="13">
        <v>16.5</v>
      </c>
      <c r="I155" t="s">
        <v>15</v>
      </c>
      <c r="M155" t="s">
        <v>16</v>
      </c>
      <c r="N155" s="10">
        <v>44200</v>
      </c>
      <c r="O155" s="3" t="str">
        <f t="shared" ca="1" si="27"/>
        <v>OLD</v>
      </c>
    </row>
    <row r="156" spans="1:15" x14ac:dyDescent="0.3">
      <c r="A156" s="12">
        <v>152</v>
      </c>
      <c r="B156" s="1">
        <v>800000000000000</v>
      </c>
      <c r="C156" s="1" t="str">
        <f t="shared" ref="C156:C167" si="31">IF(B156&lt;999999999,(B156/1000000)&amp;"M",IF(B156&lt;999999999999,(B156/1000000000)&amp;"B",IF(B156&lt;999999999999999,(B156/1000000000000)&amp;"T",0)))</f>
        <v>800T</v>
      </c>
      <c r="D156" s="1">
        <v>800000000000000</v>
      </c>
      <c r="E156" s="1" t="str">
        <f t="shared" ref="E156:E167" si="32">IF(D156&lt;999999999,(D156/1000000)&amp;"M",IF(D156&lt;999999999999,(D156/1000000000)&amp;"B",IF(D156&lt;999999999999999,(D156/1000000000000)&amp;"T",0)))</f>
        <v>800T</v>
      </c>
      <c r="F156" s="3" t="str">
        <f t="shared" ref="F156:F167" si="33">IF(B156-D156=0,"NO", "SI")</f>
        <v>NO</v>
      </c>
      <c r="G156" t="s">
        <v>14</v>
      </c>
      <c r="H156" s="13">
        <v>12.14</v>
      </c>
      <c r="I156" t="s">
        <v>15</v>
      </c>
      <c r="M156" t="s">
        <v>16</v>
      </c>
      <c r="N156" s="10">
        <v>44200</v>
      </c>
      <c r="O156" s="3" t="str">
        <f t="shared" ref="O156:O157" ca="1" si="34">IF(($N$3-N156)&gt;4,"OLD",($N$3-N156+1)*24&amp;" hr.")</f>
        <v>OLD</v>
      </c>
    </row>
    <row r="157" spans="1:15" x14ac:dyDescent="0.3">
      <c r="A157" s="12">
        <v>153</v>
      </c>
      <c r="B157" s="1">
        <v>50000000000</v>
      </c>
      <c r="C157" s="17" t="str">
        <f t="shared" si="31"/>
        <v>50B</v>
      </c>
      <c r="D157" s="1">
        <v>50000000000</v>
      </c>
      <c r="E157" s="17" t="str">
        <f t="shared" si="32"/>
        <v>50B</v>
      </c>
      <c r="F157" s="3" t="str">
        <f t="shared" si="33"/>
        <v>NO</v>
      </c>
      <c r="G157" t="s">
        <v>17</v>
      </c>
      <c r="H157" s="13">
        <v>16.5</v>
      </c>
      <c r="I157" t="s">
        <v>15</v>
      </c>
      <c r="M157" t="s">
        <v>16</v>
      </c>
      <c r="N157" s="10">
        <v>44200</v>
      </c>
      <c r="O157" s="3" t="str">
        <f t="shared" ca="1" si="34"/>
        <v>OLD</v>
      </c>
    </row>
    <row r="158" spans="1:15" x14ac:dyDescent="0.3">
      <c r="A158" s="12">
        <v>154</v>
      </c>
      <c r="B158" s="1">
        <v>25000000000</v>
      </c>
      <c r="C158" s="17" t="str">
        <f t="shared" si="31"/>
        <v>25B</v>
      </c>
      <c r="D158" s="1">
        <v>25000000000</v>
      </c>
      <c r="E158" s="17" t="str">
        <f t="shared" si="32"/>
        <v>25B</v>
      </c>
      <c r="F158" s="3" t="str">
        <f t="shared" si="33"/>
        <v>NO</v>
      </c>
      <c r="G158" t="s">
        <v>17</v>
      </c>
      <c r="H158" s="13">
        <v>16.5</v>
      </c>
      <c r="I158" t="s">
        <v>15</v>
      </c>
      <c r="M158" t="s">
        <v>16</v>
      </c>
      <c r="N158" s="10">
        <v>44200</v>
      </c>
      <c r="O158" s="3" t="str">
        <f t="shared" ref="O158" ca="1" si="35">IF(($N$3-N158)&gt;4,"OLD",($N$3-N158+1)*24&amp;" hr.")</f>
        <v>OLD</v>
      </c>
    </row>
    <row r="159" spans="1:15" x14ac:dyDescent="0.3">
      <c r="A159" s="12">
        <v>155</v>
      </c>
      <c r="B159" s="1">
        <v>5000000000</v>
      </c>
      <c r="C159" s="17" t="str">
        <f t="shared" si="31"/>
        <v>5B</v>
      </c>
      <c r="D159" s="1">
        <v>5000000000</v>
      </c>
      <c r="E159" s="17" t="str">
        <f t="shared" si="32"/>
        <v>5B</v>
      </c>
      <c r="F159" s="3" t="str">
        <f t="shared" si="33"/>
        <v>NO</v>
      </c>
      <c r="G159" t="s">
        <v>14</v>
      </c>
      <c r="H159" s="13">
        <v>14.5</v>
      </c>
      <c r="I159" t="s">
        <v>15</v>
      </c>
      <c r="M159" t="s">
        <v>16</v>
      </c>
      <c r="N159" s="10">
        <v>44200</v>
      </c>
      <c r="O159" s="3" t="str">
        <f t="shared" ref="O159:O160" ca="1" si="36">IF(($N$3-N159)&gt;4,"OLD",($N$3-N159+1)*24&amp;" hr.")</f>
        <v>OLD</v>
      </c>
    </row>
    <row r="160" spans="1:15" x14ac:dyDescent="0.3">
      <c r="A160" s="12">
        <v>156</v>
      </c>
      <c r="B160" s="1">
        <v>200000000</v>
      </c>
      <c r="C160" s="17" t="str">
        <f t="shared" si="31"/>
        <v>200M</v>
      </c>
      <c r="D160" s="1">
        <v>200000000</v>
      </c>
      <c r="E160" s="17" t="str">
        <f t="shared" si="32"/>
        <v>200M</v>
      </c>
      <c r="F160" s="3" t="str">
        <f t="shared" si="33"/>
        <v>NO</v>
      </c>
      <c r="G160" t="s">
        <v>14</v>
      </c>
      <c r="H160" s="13">
        <v>17.7</v>
      </c>
      <c r="I160" t="s">
        <v>15</v>
      </c>
      <c r="M160" t="s">
        <v>24</v>
      </c>
      <c r="N160" s="10">
        <v>44198</v>
      </c>
      <c r="O160" s="2" t="str">
        <f t="shared" ca="1" si="36"/>
        <v>OLD</v>
      </c>
    </row>
    <row r="161" spans="1:15" x14ac:dyDescent="0.3">
      <c r="A161" s="12">
        <v>157</v>
      </c>
      <c r="B161" s="1">
        <v>500000000</v>
      </c>
      <c r="C161" s="17" t="str">
        <f t="shared" si="31"/>
        <v>500M</v>
      </c>
      <c r="D161" s="1">
        <v>500000000</v>
      </c>
      <c r="E161" s="17" t="str">
        <f t="shared" si="32"/>
        <v>500M</v>
      </c>
      <c r="F161" s="3" t="str">
        <f t="shared" si="33"/>
        <v>NO</v>
      </c>
      <c r="G161" t="s">
        <v>17</v>
      </c>
      <c r="H161" s="13">
        <v>19.5</v>
      </c>
      <c r="I161" t="s">
        <v>15</v>
      </c>
      <c r="M161" t="s">
        <v>16</v>
      </c>
      <c r="N161" s="10">
        <v>44199</v>
      </c>
      <c r="O161" s="2" t="str">
        <f t="shared" ref="O161:O162" ca="1" si="37">IF(($N$3-N161)&gt;4,"OLD",($N$3-N161+1)*24&amp;" hr.")</f>
        <v>OLD</v>
      </c>
    </row>
    <row r="162" spans="1:15" x14ac:dyDescent="0.3">
      <c r="A162" s="12">
        <v>158</v>
      </c>
      <c r="B162" s="1">
        <v>500000000</v>
      </c>
      <c r="C162" s="17" t="str">
        <f t="shared" si="31"/>
        <v>500M</v>
      </c>
      <c r="D162" s="1">
        <v>500000000</v>
      </c>
      <c r="E162" s="17" t="str">
        <f t="shared" si="32"/>
        <v>500M</v>
      </c>
      <c r="F162" s="3" t="str">
        <f t="shared" si="33"/>
        <v>NO</v>
      </c>
      <c r="G162" t="s">
        <v>17</v>
      </c>
      <c r="H162" s="13">
        <v>21</v>
      </c>
      <c r="I162" t="s">
        <v>15</v>
      </c>
      <c r="J162" s="6">
        <v>1</v>
      </c>
      <c r="M162" t="s">
        <v>16</v>
      </c>
      <c r="N162" s="10">
        <v>44200</v>
      </c>
      <c r="O162" s="2" t="str">
        <f t="shared" ca="1" si="37"/>
        <v>OLD</v>
      </c>
    </row>
    <row r="163" spans="1:15" x14ac:dyDescent="0.3">
      <c r="A163" s="12">
        <v>159</v>
      </c>
      <c r="B163" s="1">
        <v>1000000000</v>
      </c>
      <c r="C163" s="17" t="str">
        <f t="shared" si="31"/>
        <v>1B</v>
      </c>
      <c r="D163" s="1">
        <v>1000000000</v>
      </c>
      <c r="E163" s="17" t="str">
        <f t="shared" si="32"/>
        <v>1B</v>
      </c>
      <c r="F163" s="3" t="str">
        <f t="shared" si="33"/>
        <v>NO</v>
      </c>
      <c r="G163" t="s">
        <v>17</v>
      </c>
      <c r="H163" s="13">
        <v>20</v>
      </c>
      <c r="I163" t="s">
        <v>15</v>
      </c>
      <c r="J163" s="6">
        <v>1</v>
      </c>
      <c r="M163" t="s">
        <v>16</v>
      </c>
      <c r="N163" s="10">
        <v>44200</v>
      </c>
      <c r="O163" s="2" t="str">
        <f t="shared" ref="O163:O167" ca="1" si="38">IF(($N$3-N163)&gt;4,"OLD",($N$3-N163+1)*24&amp;" hr.")</f>
        <v>OLD</v>
      </c>
    </row>
    <row r="164" spans="1:15" x14ac:dyDescent="0.3">
      <c r="A164" s="12">
        <v>160</v>
      </c>
      <c r="B164" s="1">
        <v>5000000000</v>
      </c>
      <c r="C164" s="17" t="str">
        <f t="shared" si="31"/>
        <v>5B</v>
      </c>
      <c r="D164" s="1">
        <v>5000000000</v>
      </c>
      <c r="E164" s="17" t="str">
        <f t="shared" si="32"/>
        <v>5B</v>
      </c>
      <c r="F164" s="3" t="str">
        <f t="shared" si="33"/>
        <v>NO</v>
      </c>
      <c r="G164" t="s">
        <v>17</v>
      </c>
      <c r="H164" s="13">
        <v>19</v>
      </c>
      <c r="I164" t="s">
        <v>15</v>
      </c>
      <c r="J164" s="6">
        <v>1</v>
      </c>
      <c r="M164" t="s">
        <v>16</v>
      </c>
      <c r="N164" s="10">
        <v>44200</v>
      </c>
      <c r="O164" s="2" t="str">
        <f t="shared" ca="1" si="38"/>
        <v>OLD</v>
      </c>
    </row>
    <row r="165" spans="1:15" x14ac:dyDescent="0.3">
      <c r="A165" s="12">
        <v>161</v>
      </c>
      <c r="B165" s="1">
        <v>10000000000</v>
      </c>
      <c r="C165" s="17" t="str">
        <f t="shared" si="31"/>
        <v>10B</v>
      </c>
      <c r="D165" s="1">
        <v>10000000000</v>
      </c>
      <c r="E165" s="17" t="str">
        <f t="shared" si="32"/>
        <v>10B</v>
      </c>
      <c r="F165" s="3" t="str">
        <f t="shared" si="33"/>
        <v>NO</v>
      </c>
      <c r="G165" t="s">
        <v>17</v>
      </c>
      <c r="H165" s="13">
        <v>18.5</v>
      </c>
      <c r="I165" t="s">
        <v>15</v>
      </c>
      <c r="J165" s="6">
        <v>1</v>
      </c>
      <c r="M165" t="s">
        <v>16</v>
      </c>
      <c r="N165" s="10">
        <v>44200</v>
      </c>
      <c r="O165" s="2" t="str">
        <f t="shared" ca="1" si="38"/>
        <v>OLD</v>
      </c>
    </row>
    <row r="166" spans="1:15" x14ac:dyDescent="0.3">
      <c r="A166" s="12">
        <v>162</v>
      </c>
      <c r="B166" s="1">
        <v>20000000000</v>
      </c>
      <c r="C166" s="17" t="str">
        <f t="shared" si="31"/>
        <v>20B</v>
      </c>
      <c r="D166" s="1">
        <v>20000000000</v>
      </c>
      <c r="E166" s="17" t="str">
        <f t="shared" si="32"/>
        <v>20B</v>
      </c>
      <c r="F166" s="3" t="str">
        <f t="shared" si="33"/>
        <v>NO</v>
      </c>
      <c r="G166" t="s">
        <v>17</v>
      </c>
      <c r="H166" s="13">
        <v>17.5</v>
      </c>
      <c r="I166" t="s">
        <v>15</v>
      </c>
      <c r="J166" s="6">
        <v>1</v>
      </c>
      <c r="M166" t="s">
        <v>16</v>
      </c>
      <c r="N166" s="10">
        <v>44200</v>
      </c>
      <c r="O166" s="2" t="str">
        <f t="shared" ca="1" si="38"/>
        <v>OLD</v>
      </c>
    </row>
    <row r="167" spans="1:15" x14ac:dyDescent="0.3">
      <c r="A167" s="12">
        <v>163</v>
      </c>
      <c r="B167" s="1">
        <v>100000000000</v>
      </c>
      <c r="C167" s="17" t="str">
        <f t="shared" si="31"/>
        <v>100B</v>
      </c>
      <c r="D167" s="1">
        <v>100000000000</v>
      </c>
      <c r="E167" s="17" t="str">
        <f t="shared" si="32"/>
        <v>100B</v>
      </c>
      <c r="F167" s="3" t="str">
        <f t="shared" si="33"/>
        <v>NO</v>
      </c>
      <c r="G167" t="s">
        <v>17</v>
      </c>
      <c r="H167" s="13">
        <v>16.5</v>
      </c>
      <c r="I167" t="s">
        <v>15</v>
      </c>
      <c r="J167" s="6">
        <v>1</v>
      </c>
      <c r="M167" t="s">
        <v>16</v>
      </c>
      <c r="N167" s="10">
        <v>44200</v>
      </c>
      <c r="O167" s="2" t="str">
        <f t="shared" ca="1" si="38"/>
        <v>OLD</v>
      </c>
    </row>
    <row r="168" spans="1:15" x14ac:dyDescent="0.3">
      <c r="A168" s="12">
        <v>164</v>
      </c>
      <c r="B168" s="1">
        <v>500000000</v>
      </c>
      <c r="C168" s="17" t="str">
        <f t="shared" ref="C168:C173" si="39">IF(B168&lt;999999999,(B168/1000000)&amp;"M",IF(B168&lt;999999999999,(B168/1000000000)&amp;"B",IF(B168&lt;999999999999999,(B168/1000000000000)&amp;"T",0)))</f>
        <v>500M</v>
      </c>
      <c r="D168" s="1">
        <v>500000000</v>
      </c>
      <c r="E168" s="17" t="str">
        <f t="shared" ref="E168:E173" si="40">IF(D168&lt;999999999,(D168/1000000)&amp;"M",IF(D168&lt;999999999999,(D168/1000000000)&amp;"B",IF(D168&lt;999999999999999,(D168/1000000000000)&amp;"T",0)))</f>
        <v>500M</v>
      </c>
      <c r="F168" s="3" t="str">
        <f t="shared" ref="F168:F173" si="41">IF(B168-D168=0,"NO", "SI")</f>
        <v>NO</v>
      </c>
      <c r="G168" t="s">
        <v>14</v>
      </c>
      <c r="H168" s="13">
        <v>15</v>
      </c>
      <c r="I168" t="s">
        <v>15</v>
      </c>
      <c r="J168" s="6">
        <v>1</v>
      </c>
      <c r="M168" t="s">
        <v>16</v>
      </c>
      <c r="N168" s="10">
        <v>44200</v>
      </c>
      <c r="O168" s="2" t="str">
        <f t="shared" ref="O168:O173" ca="1" si="42">IF(($N$3-N168)&gt;4,"OLD",($N$3-N168+1)*24&amp;" hr.")</f>
        <v>OLD</v>
      </c>
    </row>
    <row r="169" spans="1:15" x14ac:dyDescent="0.3">
      <c r="A169" s="12">
        <v>165</v>
      </c>
      <c r="B169" s="1">
        <v>1000000000</v>
      </c>
      <c r="C169" s="17" t="str">
        <f t="shared" si="39"/>
        <v>1B</v>
      </c>
      <c r="D169" s="1">
        <v>1000000000</v>
      </c>
      <c r="E169" s="17" t="str">
        <f t="shared" si="40"/>
        <v>1B</v>
      </c>
      <c r="F169" s="3" t="str">
        <f t="shared" si="41"/>
        <v>NO</v>
      </c>
      <c r="G169" t="s">
        <v>14</v>
      </c>
      <c r="H169" s="13">
        <v>14.5</v>
      </c>
      <c r="I169" t="s">
        <v>15</v>
      </c>
      <c r="J169" s="6">
        <v>1</v>
      </c>
      <c r="M169" t="s">
        <v>16</v>
      </c>
      <c r="N169" s="10">
        <v>44200</v>
      </c>
      <c r="O169" s="2" t="str">
        <f t="shared" ca="1" si="42"/>
        <v>OLD</v>
      </c>
    </row>
    <row r="170" spans="1:15" x14ac:dyDescent="0.3">
      <c r="A170" s="12">
        <v>166</v>
      </c>
      <c r="B170" s="1">
        <v>5000000000</v>
      </c>
      <c r="C170" s="17" t="str">
        <f t="shared" si="39"/>
        <v>5B</v>
      </c>
      <c r="D170" s="1">
        <v>5000000000</v>
      </c>
      <c r="E170" s="17" t="str">
        <f t="shared" si="40"/>
        <v>5B</v>
      </c>
      <c r="F170" s="3" t="str">
        <f t="shared" si="41"/>
        <v>NO</v>
      </c>
      <c r="G170" t="s">
        <v>14</v>
      </c>
      <c r="H170" s="13">
        <v>13.75</v>
      </c>
      <c r="I170" t="s">
        <v>15</v>
      </c>
      <c r="J170" s="6">
        <v>1</v>
      </c>
      <c r="M170" t="s">
        <v>16</v>
      </c>
      <c r="N170" s="10">
        <v>44200</v>
      </c>
      <c r="O170" s="2" t="str">
        <f t="shared" ca="1" si="42"/>
        <v>OLD</v>
      </c>
    </row>
    <row r="171" spans="1:15" x14ac:dyDescent="0.3">
      <c r="A171" s="12">
        <v>167</v>
      </c>
      <c r="B171" s="1">
        <v>10000000000</v>
      </c>
      <c r="C171" s="17" t="str">
        <f t="shared" si="39"/>
        <v>10B</v>
      </c>
      <c r="D171" s="1">
        <v>10000000000</v>
      </c>
      <c r="E171" s="17" t="str">
        <f t="shared" si="40"/>
        <v>10B</v>
      </c>
      <c r="F171" s="3" t="str">
        <f t="shared" si="41"/>
        <v>NO</v>
      </c>
      <c r="G171" t="s">
        <v>14</v>
      </c>
      <c r="H171" s="13">
        <v>13.5</v>
      </c>
      <c r="I171" t="s">
        <v>15</v>
      </c>
      <c r="J171" s="6">
        <v>1</v>
      </c>
      <c r="M171" t="s">
        <v>16</v>
      </c>
      <c r="N171" s="10">
        <v>44200</v>
      </c>
      <c r="O171" s="2" t="str">
        <f t="shared" ca="1" si="42"/>
        <v>OLD</v>
      </c>
    </row>
    <row r="172" spans="1:15" x14ac:dyDescent="0.3">
      <c r="A172" s="12">
        <v>168</v>
      </c>
      <c r="B172" s="1">
        <v>20000000000</v>
      </c>
      <c r="C172" s="17" t="str">
        <f t="shared" si="39"/>
        <v>20B</v>
      </c>
      <c r="D172" s="1">
        <v>20000000000</v>
      </c>
      <c r="E172" s="17" t="str">
        <f t="shared" si="40"/>
        <v>20B</v>
      </c>
      <c r="F172" s="3" t="str">
        <f t="shared" si="41"/>
        <v>NO</v>
      </c>
      <c r="G172" t="s">
        <v>14</v>
      </c>
      <c r="H172" s="13">
        <v>13.25</v>
      </c>
      <c r="I172" t="s">
        <v>15</v>
      </c>
      <c r="J172" s="6">
        <v>1</v>
      </c>
      <c r="M172" t="s">
        <v>16</v>
      </c>
      <c r="N172" s="10">
        <v>44200</v>
      </c>
      <c r="O172" s="2" t="str">
        <f t="shared" ca="1" si="42"/>
        <v>OLD</v>
      </c>
    </row>
    <row r="173" spans="1:15" x14ac:dyDescent="0.3">
      <c r="A173" s="12">
        <v>169</v>
      </c>
      <c r="B173" s="1">
        <v>100000000000</v>
      </c>
      <c r="C173" s="17" t="str">
        <f t="shared" si="39"/>
        <v>100B</v>
      </c>
      <c r="D173" s="1">
        <v>100000000000</v>
      </c>
      <c r="E173" s="17" t="str">
        <f t="shared" si="40"/>
        <v>100B</v>
      </c>
      <c r="F173" s="3" t="str">
        <f t="shared" si="41"/>
        <v>NO</v>
      </c>
      <c r="G173" t="s">
        <v>14</v>
      </c>
      <c r="H173" s="13">
        <v>12.75</v>
      </c>
      <c r="I173" t="s">
        <v>15</v>
      </c>
      <c r="J173" s="6">
        <v>1</v>
      </c>
      <c r="M173" t="s">
        <v>16</v>
      </c>
      <c r="N173" s="10">
        <v>44200</v>
      </c>
      <c r="O173" s="2" t="str">
        <f t="shared" ca="1" si="42"/>
        <v>OLD</v>
      </c>
    </row>
  </sheetData>
  <autoFilter ref="A4:O173" xr:uid="{6AD1DA19-56D4-4E9D-A903-4930ADDC2FD4}"/>
  <sortState xmlns:xlrd2="http://schemas.microsoft.com/office/spreadsheetml/2017/richdata2" ref="A5:O131">
    <sortCondition ref="A5:A131"/>
  </sortState>
  <conditionalFormatting sqref="H4:H87 H89 H92:H97 H99:H116 H120:H136 H140 H142:H144 H147:H148 H150:H153 H159:H167 H174:H1048575">
    <cfRule type="cellIs" dxfId="217" priority="436" operator="equal">
      <formula>$H$3</formula>
    </cfRule>
  </conditionalFormatting>
  <conditionalFormatting sqref="O5:O132 O147 O163:O167 O174:O1048575">
    <cfRule type="cellIs" dxfId="216" priority="212" operator="equal">
      <formula>"120 hr."</formula>
    </cfRule>
    <cfRule type="cellIs" dxfId="215" priority="432" operator="equal">
      <formula>"72 hr."</formula>
    </cfRule>
    <cfRule type="cellIs" dxfId="214" priority="433" operator="equal">
      <formula>"48 hr."</formula>
    </cfRule>
    <cfRule type="cellIs" dxfId="213" priority="434" operator="equal">
      <formula>"24 hr."</formula>
    </cfRule>
  </conditionalFormatting>
  <conditionalFormatting sqref="H88">
    <cfRule type="cellIs" dxfId="212" priority="395" operator="equal">
      <formula>$H$3</formula>
    </cfRule>
  </conditionalFormatting>
  <conditionalFormatting sqref="H90">
    <cfRule type="cellIs" dxfId="211" priority="391" operator="equal">
      <formula>$H$3</formula>
    </cfRule>
  </conditionalFormatting>
  <conditionalFormatting sqref="H91">
    <cfRule type="cellIs" dxfId="210" priority="390" operator="equal">
      <formula>$H$3</formula>
    </cfRule>
  </conditionalFormatting>
  <conditionalFormatting sqref="O5:O132 O147 O163:O167 O174:O1048575">
    <cfRule type="cellIs" dxfId="209" priority="365" operator="equal">
      <formula>"96 hr."</formula>
    </cfRule>
  </conditionalFormatting>
  <conditionalFormatting sqref="H98">
    <cfRule type="cellIs" dxfId="208" priority="360" operator="equal">
      <formula>$H$3</formula>
    </cfRule>
  </conditionalFormatting>
  <conditionalFormatting sqref="H117">
    <cfRule type="cellIs" dxfId="207" priority="303" operator="equal">
      <formula>$H$3</formula>
    </cfRule>
  </conditionalFormatting>
  <conditionalFormatting sqref="H118">
    <cfRule type="cellIs" dxfId="206" priority="302" operator="equal">
      <formula>$H$3</formula>
    </cfRule>
  </conditionalFormatting>
  <conditionalFormatting sqref="H119">
    <cfRule type="cellIs" dxfId="205" priority="301" operator="equal">
      <formula>$H$3</formula>
    </cfRule>
  </conditionalFormatting>
  <conditionalFormatting sqref="O133">
    <cfRule type="cellIs" dxfId="204" priority="206" operator="equal">
      <formula>"120 hr."</formula>
    </cfRule>
    <cfRule type="cellIs" dxfId="203" priority="208" operator="equal">
      <formula>"72 hr."</formula>
    </cfRule>
    <cfRule type="cellIs" dxfId="202" priority="209" operator="equal">
      <formula>"48 hr."</formula>
    </cfRule>
    <cfRule type="cellIs" dxfId="201" priority="210" operator="equal">
      <formula>"24 hr."</formula>
    </cfRule>
  </conditionalFormatting>
  <conditionalFormatting sqref="O133">
    <cfRule type="cellIs" dxfId="200" priority="207" operator="equal">
      <formula>"96 hr."</formula>
    </cfRule>
  </conditionalFormatting>
  <conditionalFormatting sqref="O134">
    <cfRule type="cellIs" dxfId="199" priority="201" operator="equal">
      <formula>"120 hr."</formula>
    </cfRule>
    <cfRule type="cellIs" dxfId="198" priority="203" operator="equal">
      <formula>"72 hr."</formula>
    </cfRule>
    <cfRule type="cellIs" dxfId="197" priority="204" operator="equal">
      <formula>"48 hr."</formula>
    </cfRule>
    <cfRule type="cellIs" dxfId="196" priority="205" operator="equal">
      <formula>"24 hr."</formula>
    </cfRule>
  </conditionalFormatting>
  <conditionalFormatting sqref="O134">
    <cfRule type="cellIs" dxfId="195" priority="202" operator="equal">
      <formula>"96 hr."</formula>
    </cfRule>
  </conditionalFormatting>
  <conditionalFormatting sqref="O135">
    <cfRule type="cellIs" dxfId="194" priority="196" operator="equal">
      <formula>"120 hr."</formula>
    </cfRule>
    <cfRule type="cellIs" dxfId="193" priority="198" operator="equal">
      <formula>"72 hr."</formula>
    </cfRule>
    <cfRule type="cellIs" dxfId="192" priority="199" operator="equal">
      <formula>"48 hr."</formula>
    </cfRule>
    <cfRule type="cellIs" dxfId="191" priority="200" operator="equal">
      <formula>"24 hr."</formula>
    </cfRule>
  </conditionalFormatting>
  <conditionalFormatting sqref="O135">
    <cfRule type="cellIs" dxfId="190" priority="197" operator="equal">
      <formula>"96 hr."</formula>
    </cfRule>
  </conditionalFormatting>
  <conditionalFormatting sqref="H137">
    <cfRule type="cellIs" dxfId="189" priority="195" operator="equal">
      <formula>$H$3</formula>
    </cfRule>
  </conditionalFormatting>
  <conditionalFormatting sqref="H138">
    <cfRule type="cellIs" dxfId="188" priority="194" operator="equal">
      <formula>$H$3</formula>
    </cfRule>
  </conditionalFormatting>
  <conditionalFormatting sqref="O136">
    <cfRule type="cellIs" dxfId="187" priority="189" operator="equal">
      <formula>"120 hr."</formula>
    </cfRule>
    <cfRule type="cellIs" dxfId="186" priority="191" operator="equal">
      <formula>"72 hr."</formula>
    </cfRule>
    <cfRule type="cellIs" dxfId="185" priority="192" operator="equal">
      <formula>"48 hr."</formula>
    </cfRule>
    <cfRule type="cellIs" dxfId="184" priority="193" operator="equal">
      <formula>"24 hr."</formula>
    </cfRule>
  </conditionalFormatting>
  <conditionalFormatting sqref="O136">
    <cfRule type="cellIs" dxfId="183" priority="190" operator="equal">
      <formula>"96 hr."</formula>
    </cfRule>
  </conditionalFormatting>
  <conditionalFormatting sqref="O137">
    <cfRule type="cellIs" dxfId="182" priority="184" operator="equal">
      <formula>"120 hr."</formula>
    </cfRule>
    <cfRule type="cellIs" dxfId="181" priority="186" operator="equal">
      <formula>"72 hr."</formula>
    </cfRule>
    <cfRule type="cellIs" dxfId="180" priority="187" operator="equal">
      <formula>"48 hr."</formula>
    </cfRule>
    <cfRule type="cellIs" dxfId="179" priority="188" operator="equal">
      <formula>"24 hr."</formula>
    </cfRule>
  </conditionalFormatting>
  <conditionalFormatting sqref="O137">
    <cfRule type="cellIs" dxfId="178" priority="185" operator="equal">
      <formula>"96 hr."</formula>
    </cfRule>
  </conditionalFormatting>
  <conditionalFormatting sqref="O138">
    <cfRule type="cellIs" dxfId="177" priority="179" operator="equal">
      <formula>"120 hr."</formula>
    </cfRule>
    <cfRule type="cellIs" dxfId="176" priority="181" operator="equal">
      <formula>"72 hr."</formula>
    </cfRule>
    <cfRule type="cellIs" dxfId="175" priority="182" operator="equal">
      <formula>"48 hr."</formula>
    </cfRule>
    <cfRule type="cellIs" dxfId="174" priority="183" operator="equal">
      <formula>"24 hr."</formula>
    </cfRule>
  </conditionalFormatting>
  <conditionalFormatting sqref="O138">
    <cfRule type="cellIs" dxfId="173" priority="180" operator="equal">
      <formula>"96 hr."</formula>
    </cfRule>
  </conditionalFormatting>
  <conditionalFormatting sqref="H139">
    <cfRule type="cellIs" dxfId="172" priority="178" operator="equal">
      <formula>$H$3</formula>
    </cfRule>
  </conditionalFormatting>
  <conditionalFormatting sqref="O139">
    <cfRule type="cellIs" dxfId="171" priority="173" operator="equal">
      <formula>"120 hr."</formula>
    </cfRule>
    <cfRule type="cellIs" dxfId="170" priority="175" operator="equal">
      <formula>"72 hr."</formula>
    </cfRule>
    <cfRule type="cellIs" dxfId="169" priority="176" operator="equal">
      <formula>"48 hr."</formula>
    </cfRule>
    <cfRule type="cellIs" dxfId="168" priority="177" operator="equal">
      <formula>"24 hr."</formula>
    </cfRule>
  </conditionalFormatting>
  <conditionalFormatting sqref="O139">
    <cfRule type="cellIs" dxfId="167" priority="174" operator="equal">
      <formula>"96 hr."</formula>
    </cfRule>
  </conditionalFormatting>
  <conditionalFormatting sqref="O140">
    <cfRule type="cellIs" dxfId="166" priority="168" operator="equal">
      <formula>"120 hr."</formula>
    </cfRule>
    <cfRule type="cellIs" dxfId="165" priority="170" operator="equal">
      <formula>"72 hr."</formula>
    </cfRule>
    <cfRule type="cellIs" dxfId="164" priority="171" operator="equal">
      <formula>"48 hr."</formula>
    </cfRule>
    <cfRule type="cellIs" dxfId="163" priority="172" operator="equal">
      <formula>"24 hr."</formula>
    </cfRule>
  </conditionalFormatting>
  <conditionalFormatting sqref="O140">
    <cfRule type="cellIs" dxfId="162" priority="169" operator="equal">
      <formula>"96 hr."</formula>
    </cfRule>
  </conditionalFormatting>
  <conditionalFormatting sqref="H141">
    <cfRule type="cellIs" dxfId="161" priority="167" operator="equal">
      <formula>$H$3</formula>
    </cfRule>
  </conditionalFormatting>
  <conditionalFormatting sqref="O142">
    <cfRule type="cellIs" dxfId="160" priority="152" operator="equal">
      <formula>"120 hr."</formula>
    </cfRule>
    <cfRule type="cellIs" dxfId="159" priority="154" operator="equal">
      <formula>"72 hr."</formula>
    </cfRule>
    <cfRule type="cellIs" dxfId="158" priority="155" operator="equal">
      <formula>"48 hr."</formula>
    </cfRule>
    <cfRule type="cellIs" dxfId="157" priority="156" operator="equal">
      <formula>"24 hr."</formula>
    </cfRule>
  </conditionalFormatting>
  <conditionalFormatting sqref="O142">
    <cfRule type="cellIs" dxfId="156" priority="153" operator="equal">
      <formula>"96 hr."</formula>
    </cfRule>
  </conditionalFormatting>
  <conditionalFormatting sqref="O141">
    <cfRule type="cellIs" dxfId="155" priority="157" operator="equal">
      <formula>"120 hr."</formula>
    </cfRule>
    <cfRule type="cellIs" dxfId="154" priority="159" operator="equal">
      <formula>"72 hr."</formula>
    </cfRule>
    <cfRule type="cellIs" dxfId="153" priority="160" operator="equal">
      <formula>"48 hr."</formula>
    </cfRule>
    <cfRule type="cellIs" dxfId="152" priority="161" operator="equal">
      <formula>"24 hr."</formula>
    </cfRule>
  </conditionalFormatting>
  <conditionalFormatting sqref="O141">
    <cfRule type="cellIs" dxfId="151" priority="158" operator="equal">
      <formula>"96 hr."</formula>
    </cfRule>
  </conditionalFormatting>
  <conditionalFormatting sqref="O143">
    <cfRule type="cellIs" dxfId="150" priority="147" operator="equal">
      <formula>"120 hr."</formula>
    </cfRule>
    <cfRule type="cellIs" dxfId="149" priority="149" operator="equal">
      <formula>"72 hr."</formula>
    </cfRule>
    <cfRule type="cellIs" dxfId="148" priority="150" operator="equal">
      <formula>"48 hr."</formula>
    </cfRule>
    <cfRule type="cellIs" dxfId="147" priority="151" operator="equal">
      <formula>"24 hr."</formula>
    </cfRule>
  </conditionalFormatting>
  <conditionalFormatting sqref="O143">
    <cfRule type="cellIs" dxfId="146" priority="148" operator="equal">
      <formula>"96 hr."</formula>
    </cfRule>
  </conditionalFormatting>
  <conditionalFormatting sqref="O144">
    <cfRule type="cellIs" dxfId="145" priority="142" operator="equal">
      <formula>"120 hr."</formula>
    </cfRule>
    <cfRule type="cellIs" dxfId="144" priority="144" operator="equal">
      <formula>"72 hr."</formula>
    </cfRule>
    <cfRule type="cellIs" dxfId="143" priority="145" operator="equal">
      <formula>"48 hr."</formula>
    </cfRule>
    <cfRule type="cellIs" dxfId="142" priority="146" operator="equal">
      <formula>"24 hr."</formula>
    </cfRule>
  </conditionalFormatting>
  <conditionalFormatting sqref="O144">
    <cfRule type="cellIs" dxfId="141" priority="143" operator="equal">
      <formula>"96 hr."</formula>
    </cfRule>
  </conditionalFormatting>
  <conditionalFormatting sqref="H145">
    <cfRule type="cellIs" dxfId="140" priority="141" operator="equal">
      <formula>$H$3</formula>
    </cfRule>
  </conditionalFormatting>
  <conditionalFormatting sqref="O145">
    <cfRule type="cellIs" dxfId="139" priority="136" operator="equal">
      <formula>"120 hr."</formula>
    </cfRule>
    <cfRule type="cellIs" dxfId="138" priority="138" operator="equal">
      <formula>"72 hr."</formula>
    </cfRule>
    <cfRule type="cellIs" dxfId="137" priority="139" operator="equal">
      <formula>"48 hr."</formula>
    </cfRule>
    <cfRule type="cellIs" dxfId="136" priority="140" operator="equal">
      <formula>"24 hr."</formula>
    </cfRule>
  </conditionalFormatting>
  <conditionalFormatting sqref="O145">
    <cfRule type="cellIs" dxfId="135" priority="137" operator="equal">
      <formula>"96 hr."</formula>
    </cfRule>
  </conditionalFormatting>
  <conditionalFormatting sqref="H146">
    <cfRule type="cellIs" dxfId="134" priority="135" operator="equal">
      <formula>$H$3</formula>
    </cfRule>
  </conditionalFormatting>
  <conditionalFormatting sqref="O146">
    <cfRule type="cellIs" dxfId="133" priority="130" operator="equal">
      <formula>"120 hr."</formula>
    </cfRule>
    <cfRule type="cellIs" dxfId="132" priority="132" operator="equal">
      <formula>"72 hr."</formula>
    </cfRule>
    <cfRule type="cellIs" dxfId="131" priority="133" operator="equal">
      <formula>"48 hr."</formula>
    </cfRule>
    <cfRule type="cellIs" dxfId="130" priority="134" operator="equal">
      <formula>"24 hr."</formula>
    </cfRule>
  </conditionalFormatting>
  <conditionalFormatting sqref="O146">
    <cfRule type="cellIs" dxfId="129" priority="131" operator="equal">
      <formula>"96 hr."</formula>
    </cfRule>
  </conditionalFormatting>
  <conditionalFormatting sqref="H147">
    <cfRule type="cellIs" dxfId="128" priority="129" operator="equal">
      <formula>$H$3</formula>
    </cfRule>
  </conditionalFormatting>
  <conditionalFormatting sqref="O147">
    <cfRule type="cellIs" dxfId="127" priority="124" operator="equal">
      <formula>"120 hr."</formula>
    </cfRule>
    <cfRule type="cellIs" dxfId="126" priority="126" operator="equal">
      <formula>"72 hr."</formula>
    </cfRule>
    <cfRule type="cellIs" dxfId="125" priority="127" operator="equal">
      <formula>"48 hr."</formula>
    </cfRule>
    <cfRule type="cellIs" dxfId="124" priority="128" operator="equal">
      <formula>"24 hr."</formula>
    </cfRule>
  </conditionalFormatting>
  <conditionalFormatting sqref="O147">
    <cfRule type="cellIs" dxfId="123" priority="125" operator="equal">
      <formula>"96 hr."</formula>
    </cfRule>
  </conditionalFormatting>
  <conditionalFormatting sqref="O148">
    <cfRule type="cellIs" dxfId="122" priority="119" operator="equal">
      <formula>"120 hr."</formula>
    </cfRule>
    <cfRule type="cellIs" dxfId="121" priority="121" operator="equal">
      <formula>"72 hr."</formula>
    </cfRule>
    <cfRule type="cellIs" dxfId="120" priority="122" operator="equal">
      <formula>"48 hr."</formula>
    </cfRule>
    <cfRule type="cellIs" dxfId="119" priority="123" operator="equal">
      <formula>"24 hr."</formula>
    </cfRule>
  </conditionalFormatting>
  <conditionalFormatting sqref="O148">
    <cfRule type="cellIs" dxfId="118" priority="120" operator="equal">
      <formula>"96 hr."</formula>
    </cfRule>
  </conditionalFormatting>
  <conditionalFormatting sqref="O148">
    <cfRule type="cellIs" dxfId="117" priority="114" operator="equal">
      <formula>"120 hr."</formula>
    </cfRule>
    <cfRule type="cellIs" dxfId="116" priority="116" operator="equal">
      <formula>"72 hr."</formula>
    </cfRule>
    <cfRule type="cellIs" dxfId="115" priority="117" operator="equal">
      <formula>"48 hr."</formula>
    </cfRule>
    <cfRule type="cellIs" dxfId="114" priority="118" operator="equal">
      <formula>"24 hr."</formula>
    </cfRule>
  </conditionalFormatting>
  <conditionalFormatting sqref="O148">
    <cfRule type="cellIs" dxfId="113" priority="115" operator="equal">
      <formula>"96 hr."</formula>
    </cfRule>
  </conditionalFormatting>
  <conditionalFormatting sqref="H149">
    <cfRule type="cellIs" dxfId="112" priority="113" operator="equal">
      <formula>$H$3</formula>
    </cfRule>
  </conditionalFormatting>
  <conditionalFormatting sqref="O149">
    <cfRule type="cellIs" dxfId="111" priority="108" operator="equal">
      <formula>"120 hr."</formula>
    </cfRule>
    <cfRule type="cellIs" dxfId="110" priority="110" operator="equal">
      <formula>"72 hr."</formula>
    </cfRule>
    <cfRule type="cellIs" dxfId="109" priority="111" operator="equal">
      <formula>"48 hr."</formula>
    </cfRule>
    <cfRule type="cellIs" dxfId="108" priority="112" operator="equal">
      <formula>"24 hr."</formula>
    </cfRule>
  </conditionalFormatting>
  <conditionalFormatting sqref="O149">
    <cfRule type="cellIs" dxfId="107" priority="109" operator="equal">
      <formula>"96 hr."</formula>
    </cfRule>
  </conditionalFormatting>
  <conditionalFormatting sqref="O150">
    <cfRule type="cellIs" dxfId="106" priority="103" operator="equal">
      <formula>"120 hr."</formula>
    </cfRule>
    <cfRule type="cellIs" dxfId="105" priority="105" operator="equal">
      <formula>"72 hr."</formula>
    </cfRule>
    <cfRule type="cellIs" dxfId="104" priority="106" operator="equal">
      <formula>"48 hr."</formula>
    </cfRule>
    <cfRule type="cellIs" dxfId="103" priority="107" operator="equal">
      <formula>"24 hr."</formula>
    </cfRule>
  </conditionalFormatting>
  <conditionalFormatting sqref="O150">
    <cfRule type="cellIs" dxfId="102" priority="104" operator="equal">
      <formula>"96 hr."</formula>
    </cfRule>
  </conditionalFormatting>
  <conditionalFormatting sqref="O151">
    <cfRule type="cellIs" dxfId="101" priority="98" operator="equal">
      <formula>"120 hr."</formula>
    </cfRule>
    <cfRule type="cellIs" dxfId="100" priority="100" operator="equal">
      <formula>"72 hr."</formula>
    </cfRule>
    <cfRule type="cellIs" dxfId="99" priority="101" operator="equal">
      <formula>"48 hr."</formula>
    </cfRule>
    <cfRule type="cellIs" dxfId="98" priority="102" operator="equal">
      <formula>"24 hr."</formula>
    </cfRule>
  </conditionalFormatting>
  <conditionalFormatting sqref="O151">
    <cfRule type="cellIs" dxfId="97" priority="99" operator="equal">
      <formula>"96 hr."</formula>
    </cfRule>
  </conditionalFormatting>
  <conditionalFormatting sqref="O152">
    <cfRule type="cellIs" dxfId="96" priority="93" operator="equal">
      <formula>"120 hr."</formula>
    </cfRule>
    <cfRule type="cellIs" dxfId="95" priority="95" operator="equal">
      <formula>"72 hr."</formula>
    </cfRule>
    <cfRule type="cellIs" dxfId="94" priority="96" operator="equal">
      <formula>"48 hr."</formula>
    </cfRule>
    <cfRule type="cellIs" dxfId="93" priority="97" operator="equal">
      <formula>"24 hr."</formula>
    </cfRule>
  </conditionalFormatting>
  <conditionalFormatting sqref="O152">
    <cfRule type="cellIs" dxfId="92" priority="94" operator="equal">
      <formula>"96 hr."</formula>
    </cfRule>
  </conditionalFormatting>
  <conditionalFormatting sqref="O153">
    <cfRule type="cellIs" dxfId="91" priority="88" operator="equal">
      <formula>"120 hr."</formula>
    </cfRule>
    <cfRule type="cellIs" dxfId="90" priority="90" operator="equal">
      <formula>"72 hr."</formula>
    </cfRule>
    <cfRule type="cellIs" dxfId="89" priority="91" operator="equal">
      <formula>"48 hr."</formula>
    </cfRule>
    <cfRule type="cellIs" dxfId="88" priority="92" operator="equal">
      <formula>"24 hr."</formula>
    </cfRule>
  </conditionalFormatting>
  <conditionalFormatting sqref="O153">
    <cfRule type="cellIs" dxfId="87" priority="89" operator="equal">
      <formula>"96 hr."</formula>
    </cfRule>
  </conditionalFormatting>
  <conditionalFormatting sqref="O154">
    <cfRule type="cellIs" dxfId="86" priority="83" operator="equal">
      <formula>"120 hr."</formula>
    </cfRule>
    <cfRule type="cellIs" dxfId="85" priority="85" operator="equal">
      <formula>"72 hr."</formula>
    </cfRule>
    <cfRule type="cellIs" dxfId="84" priority="86" operator="equal">
      <formula>"48 hr."</formula>
    </cfRule>
    <cfRule type="cellIs" dxfId="83" priority="87" operator="equal">
      <formula>"24 hr."</formula>
    </cfRule>
  </conditionalFormatting>
  <conditionalFormatting sqref="O154">
    <cfRule type="cellIs" dxfId="82" priority="84" operator="equal">
      <formula>"96 hr."</formula>
    </cfRule>
  </conditionalFormatting>
  <conditionalFormatting sqref="O155">
    <cfRule type="cellIs" dxfId="81" priority="78" operator="equal">
      <formula>"120 hr."</formula>
    </cfRule>
    <cfRule type="cellIs" dxfId="80" priority="80" operator="equal">
      <formula>"72 hr."</formula>
    </cfRule>
    <cfRule type="cellIs" dxfId="79" priority="81" operator="equal">
      <formula>"48 hr."</formula>
    </cfRule>
    <cfRule type="cellIs" dxfId="78" priority="82" operator="equal">
      <formula>"24 hr."</formula>
    </cfRule>
  </conditionalFormatting>
  <conditionalFormatting sqref="O155">
    <cfRule type="cellIs" dxfId="77" priority="79" operator="equal">
      <formula>"96 hr."</formula>
    </cfRule>
  </conditionalFormatting>
  <conditionalFormatting sqref="H154">
    <cfRule type="cellIs" dxfId="76" priority="77" operator="equal">
      <formula>$H$3</formula>
    </cfRule>
  </conditionalFormatting>
  <conditionalFormatting sqref="H154">
    <cfRule type="cellIs" dxfId="75" priority="76" operator="equal">
      <formula>$H$3</formula>
    </cfRule>
  </conditionalFormatting>
  <conditionalFormatting sqref="H155">
    <cfRule type="cellIs" dxfId="74" priority="75" operator="equal">
      <formula>$H$3</formula>
    </cfRule>
  </conditionalFormatting>
  <conditionalFormatting sqref="H155">
    <cfRule type="cellIs" dxfId="73" priority="74" operator="equal">
      <formula>$H$3</formula>
    </cfRule>
  </conditionalFormatting>
  <conditionalFormatting sqref="H156">
    <cfRule type="cellIs" dxfId="72" priority="73" operator="equal">
      <formula>$H$3</formula>
    </cfRule>
  </conditionalFormatting>
  <conditionalFormatting sqref="H156">
    <cfRule type="cellIs" dxfId="71" priority="72" operator="equal">
      <formula>$H$3</formula>
    </cfRule>
  </conditionalFormatting>
  <conditionalFormatting sqref="O156">
    <cfRule type="cellIs" dxfId="70" priority="67" operator="equal">
      <formula>"120 hr."</formula>
    </cfRule>
    <cfRule type="cellIs" dxfId="69" priority="69" operator="equal">
      <formula>"72 hr."</formula>
    </cfRule>
    <cfRule type="cellIs" dxfId="68" priority="70" operator="equal">
      <formula>"48 hr."</formula>
    </cfRule>
    <cfRule type="cellIs" dxfId="67" priority="71" operator="equal">
      <formula>"24 hr."</formula>
    </cfRule>
  </conditionalFormatting>
  <conditionalFormatting sqref="O156">
    <cfRule type="cellIs" dxfId="66" priority="68" operator="equal">
      <formula>"96 hr."</formula>
    </cfRule>
  </conditionalFormatting>
  <conditionalFormatting sqref="O157">
    <cfRule type="cellIs" dxfId="65" priority="62" operator="equal">
      <formula>"120 hr."</formula>
    </cfRule>
    <cfRule type="cellIs" dxfId="64" priority="64" operator="equal">
      <formula>"72 hr."</formula>
    </cfRule>
    <cfRule type="cellIs" dxfId="63" priority="65" operator="equal">
      <formula>"48 hr."</formula>
    </cfRule>
    <cfRule type="cellIs" dxfId="62" priority="66" operator="equal">
      <formula>"24 hr."</formula>
    </cfRule>
  </conditionalFormatting>
  <conditionalFormatting sqref="O157">
    <cfRule type="cellIs" dxfId="61" priority="63" operator="equal">
      <formula>"96 hr."</formula>
    </cfRule>
  </conditionalFormatting>
  <conditionalFormatting sqref="H157">
    <cfRule type="cellIs" dxfId="60" priority="61" operator="equal">
      <formula>$H$3</formula>
    </cfRule>
  </conditionalFormatting>
  <conditionalFormatting sqref="H157">
    <cfRule type="cellIs" dxfId="59" priority="60" operator="equal">
      <formula>$H$3</formula>
    </cfRule>
  </conditionalFormatting>
  <conditionalFormatting sqref="O158">
    <cfRule type="cellIs" dxfId="58" priority="55" operator="equal">
      <formula>"120 hr."</formula>
    </cfRule>
    <cfRule type="cellIs" dxfId="57" priority="57" operator="equal">
      <formula>"72 hr."</formula>
    </cfRule>
    <cfRule type="cellIs" dxfId="56" priority="58" operator="equal">
      <formula>"48 hr."</formula>
    </cfRule>
    <cfRule type="cellIs" dxfId="55" priority="59" operator="equal">
      <formula>"24 hr."</formula>
    </cfRule>
  </conditionalFormatting>
  <conditionalFormatting sqref="O158">
    <cfRule type="cellIs" dxfId="54" priority="56" operator="equal">
      <formula>"96 hr."</formula>
    </cfRule>
  </conditionalFormatting>
  <conditionalFormatting sqref="H158">
    <cfRule type="cellIs" dxfId="53" priority="54" operator="equal">
      <formula>$H$3</formula>
    </cfRule>
  </conditionalFormatting>
  <conditionalFormatting sqref="H158">
    <cfRule type="cellIs" dxfId="52" priority="53" operator="equal">
      <formula>$H$3</formula>
    </cfRule>
  </conditionalFormatting>
  <conditionalFormatting sqref="O159">
    <cfRule type="cellIs" dxfId="51" priority="48" operator="equal">
      <formula>"120 hr."</formula>
    </cfRule>
    <cfRule type="cellIs" dxfId="50" priority="50" operator="equal">
      <formula>"72 hr."</formula>
    </cfRule>
    <cfRule type="cellIs" dxfId="49" priority="51" operator="equal">
      <formula>"48 hr."</formula>
    </cfRule>
    <cfRule type="cellIs" dxfId="48" priority="52" operator="equal">
      <formula>"24 hr."</formula>
    </cfRule>
  </conditionalFormatting>
  <conditionalFormatting sqref="O159">
    <cfRule type="cellIs" dxfId="47" priority="49" operator="equal">
      <formula>"96 hr."</formula>
    </cfRule>
  </conditionalFormatting>
  <conditionalFormatting sqref="O160">
    <cfRule type="cellIs" dxfId="46" priority="43" operator="equal">
      <formula>"120 hr."</formula>
    </cfRule>
    <cfRule type="cellIs" dxfId="45" priority="45" operator="equal">
      <formula>"72 hr."</formula>
    </cfRule>
    <cfRule type="cellIs" dxfId="44" priority="46" operator="equal">
      <formula>"48 hr."</formula>
    </cfRule>
    <cfRule type="cellIs" dxfId="43" priority="47" operator="equal">
      <formula>"24 hr."</formula>
    </cfRule>
  </conditionalFormatting>
  <conditionalFormatting sqref="O160">
    <cfRule type="cellIs" dxfId="42" priority="44" operator="equal">
      <formula>"96 hr."</formula>
    </cfRule>
  </conditionalFormatting>
  <conditionalFormatting sqref="O160">
    <cfRule type="cellIs" dxfId="41" priority="38" operator="equal">
      <formula>"120 hr."</formula>
    </cfRule>
    <cfRule type="cellIs" dxfId="40" priority="40" operator="equal">
      <formula>"72 hr."</formula>
    </cfRule>
    <cfRule type="cellIs" dxfId="39" priority="41" operator="equal">
      <formula>"48 hr."</formula>
    </cfRule>
    <cfRule type="cellIs" dxfId="38" priority="42" operator="equal">
      <formula>"24 hr."</formula>
    </cfRule>
  </conditionalFormatting>
  <conditionalFormatting sqref="O160">
    <cfRule type="cellIs" dxfId="37" priority="39" operator="equal">
      <formula>"96 hr."</formula>
    </cfRule>
  </conditionalFormatting>
  <conditionalFormatting sqref="O161">
    <cfRule type="cellIs" dxfId="36" priority="33" operator="equal">
      <formula>"120 hr."</formula>
    </cfRule>
    <cfRule type="cellIs" dxfId="35" priority="35" operator="equal">
      <formula>"72 hr."</formula>
    </cfRule>
    <cfRule type="cellIs" dxfId="34" priority="36" operator="equal">
      <formula>"48 hr."</formula>
    </cfRule>
    <cfRule type="cellIs" dxfId="33" priority="37" operator="equal">
      <formula>"24 hr."</formula>
    </cfRule>
  </conditionalFormatting>
  <conditionalFormatting sqref="O161">
    <cfRule type="cellIs" dxfId="32" priority="34" operator="equal">
      <formula>"96 hr."</formula>
    </cfRule>
  </conditionalFormatting>
  <conditionalFormatting sqref="O161">
    <cfRule type="cellIs" dxfId="31" priority="28" operator="equal">
      <formula>"120 hr."</formula>
    </cfRule>
    <cfRule type="cellIs" dxfId="30" priority="30" operator="equal">
      <formula>"72 hr."</formula>
    </cfRule>
    <cfRule type="cellIs" dxfId="29" priority="31" operator="equal">
      <formula>"48 hr."</formula>
    </cfRule>
    <cfRule type="cellIs" dxfId="28" priority="32" operator="equal">
      <formula>"24 hr."</formula>
    </cfRule>
  </conditionalFormatting>
  <conditionalFormatting sqref="O161">
    <cfRule type="cellIs" dxfId="27" priority="29" operator="equal">
      <formula>"96 hr."</formula>
    </cfRule>
  </conditionalFormatting>
  <conditionalFormatting sqref="O162:O167">
    <cfRule type="cellIs" dxfId="26" priority="23" operator="equal">
      <formula>"120 hr."</formula>
    </cfRule>
    <cfRule type="cellIs" dxfId="25" priority="25" operator="equal">
      <formula>"72 hr."</formula>
    </cfRule>
    <cfRule type="cellIs" dxfId="24" priority="26" operator="equal">
      <formula>"48 hr."</formula>
    </cfRule>
    <cfRule type="cellIs" dxfId="23" priority="27" operator="equal">
      <formula>"24 hr."</formula>
    </cfRule>
  </conditionalFormatting>
  <conditionalFormatting sqref="O162:O167">
    <cfRule type="cellIs" dxfId="22" priority="24" operator="equal">
      <formula>"96 hr."</formula>
    </cfRule>
  </conditionalFormatting>
  <conditionalFormatting sqref="O162:O167">
    <cfRule type="cellIs" dxfId="21" priority="18" operator="equal">
      <formula>"120 hr."</formula>
    </cfRule>
    <cfRule type="cellIs" dxfId="20" priority="20" operator="equal">
      <formula>"72 hr."</formula>
    </cfRule>
    <cfRule type="cellIs" dxfId="19" priority="21" operator="equal">
      <formula>"48 hr."</formula>
    </cfRule>
    <cfRule type="cellIs" dxfId="18" priority="22" operator="equal">
      <formula>"24 hr."</formula>
    </cfRule>
  </conditionalFormatting>
  <conditionalFormatting sqref="O162:O167">
    <cfRule type="cellIs" dxfId="17" priority="19" operator="equal">
      <formula>"96 hr."</formula>
    </cfRule>
  </conditionalFormatting>
  <conditionalFormatting sqref="H168:H173">
    <cfRule type="cellIs" dxfId="16" priority="16" operator="equal">
      <formula>$H$3</formula>
    </cfRule>
  </conditionalFormatting>
  <conditionalFormatting sqref="O168:O173">
    <cfRule type="cellIs" dxfId="15" priority="11" operator="equal">
      <formula>"120 hr."</formula>
    </cfRule>
    <cfRule type="cellIs" dxfId="14" priority="13" operator="equal">
      <formula>"72 hr."</formula>
    </cfRule>
    <cfRule type="cellIs" dxfId="13" priority="14" operator="equal">
      <formula>"48 hr."</formula>
    </cfRule>
    <cfRule type="cellIs" dxfId="12" priority="15" operator="equal">
      <formula>"24 hr."</formula>
    </cfRule>
  </conditionalFormatting>
  <conditionalFormatting sqref="O168:O173">
    <cfRule type="cellIs" dxfId="11" priority="12" operator="equal">
      <formula>"96 hr."</formula>
    </cfRule>
  </conditionalFormatting>
  <conditionalFormatting sqref="O168:O173">
    <cfRule type="cellIs" dxfId="10" priority="6" operator="equal">
      <formula>"120 hr."</formula>
    </cfRule>
    <cfRule type="cellIs" dxfId="9" priority="8" operator="equal">
      <formula>"72 hr."</formula>
    </cfRule>
    <cfRule type="cellIs" dxfId="8" priority="9" operator="equal">
      <formula>"48 hr."</formula>
    </cfRule>
    <cfRule type="cellIs" dxfId="7" priority="10" operator="equal">
      <formula>"24 hr."</formula>
    </cfRule>
  </conditionalFormatting>
  <conditionalFormatting sqref="O168:O173">
    <cfRule type="cellIs" dxfId="6" priority="7" operator="equal">
      <formula>"96 hr."</formula>
    </cfRule>
  </conditionalFormatting>
  <conditionalFormatting sqref="O168:O173">
    <cfRule type="cellIs" dxfId="5" priority="1" operator="equal">
      <formula>"120 hr."</formula>
    </cfRule>
    <cfRule type="cellIs" dxfId="4" priority="3" operator="equal">
      <formula>"72 hr."</formula>
    </cfRule>
    <cfRule type="cellIs" dxfId="3" priority="4" operator="equal">
      <formula>"48 hr."</formula>
    </cfRule>
    <cfRule type="cellIs" dxfId="2" priority="5" operator="equal">
      <formula>"24 hr."</formula>
    </cfRule>
  </conditionalFormatting>
  <conditionalFormatting sqref="O168:O173">
    <cfRule type="cellIs" dxfId="1" priority="2" operator="equal">
      <formula>"96 hr."</formula>
    </cfRule>
  </conditionalFormatting>
  <conditionalFormatting sqref="A5:A1048576">
    <cfRule type="expression" dxfId="0" priority="437">
      <formula>#REF!&gt;0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3603960DEA5C34E83A9F8080C803E6E" ma:contentTypeVersion="11" ma:contentTypeDescription="Crear nuevo documento." ma:contentTypeScope="" ma:versionID="7f2c73ba119c837554edd2a4ec2f9454">
  <xsd:schema xmlns:xsd="http://www.w3.org/2001/XMLSchema" xmlns:xs="http://www.w3.org/2001/XMLSchema" xmlns:p="http://schemas.microsoft.com/office/2006/metadata/properties" xmlns:ns2="e1715ac0-b4f1-4504-a509-a7853a5dd424" xmlns:ns3="4845058d-85f0-459f-9ef7-d92edc4e5461" targetNamespace="http://schemas.microsoft.com/office/2006/metadata/properties" ma:root="true" ma:fieldsID="8db9cc4967838812f046e11c4bd6258a" ns2:_="" ns3:_="">
    <xsd:import namespace="e1715ac0-b4f1-4504-a509-a7853a5dd424"/>
    <xsd:import namespace="4845058d-85f0-459f-9ef7-d92edc4e546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715ac0-b4f1-4504-a509-a7853a5dd4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5058d-85f0-459f-9ef7-d92edc4e546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29DE1F-E567-4B9F-AD13-C4862433295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28F1A22-9DBE-41EC-A2F7-04EEA38218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39C9F0-1D02-4DB6-B12C-6F64043E93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715ac0-b4f1-4504-a509-a7853a5dd424"/>
    <ds:schemaRef ds:uri="4845058d-85f0-459f-9ef7-d92edc4e54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ModifiedBy>Robert</cp:lastModifiedBy>
  <cp:revision/>
  <dcterms:created xsi:type="dcterms:W3CDTF">2020-12-27T16:34:17Z</dcterms:created>
  <dcterms:modified xsi:type="dcterms:W3CDTF">2021-01-13T01:56:41Z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0x01010023603960DEA5C34E83A9F8080C803E6E</vt:lpwstr>
  </property>
</Properties>
</file>