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13_ncr:1_{7A1DC34E-8C41-4ED1-819E-11B082E22D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OLDetails1.x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<sst xmlns="http://schemas.openxmlformats.org/spreadsheetml/2006/main" count="831" uniqueCount="496">
  <si>
    <t>LOCATION</t>
  </si>
  <si>
    <t>LOT #</t>
  </si>
  <si>
    <t>BOL #</t>
  </si>
  <si>
    <t>CATEGORY</t>
  </si>
  <si>
    <t>RETURN TYPE</t>
  </si>
  <si>
    <t># OF PALLETS</t>
  </si>
  <si>
    <t># OF CARTONS</t>
  </si>
  <si>
    <t>WEIGHT</t>
  </si>
  <si>
    <t>TOTAL ORIGINAL RETAIL</t>
  </si>
  <si>
    <t># OF UNITS</t>
  </si>
  <si>
    <t>TOTAL CLIENT COST</t>
  </si>
  <si>
    <t>AVG. UNIT CLIENT COST</t>
  </si>
  <si>
    <t>STORE STOCK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</si>
  <si>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</si>
  <si>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</si>
  <si>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</si>
  <si>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</si>
  <si>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</si>
  <si>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</si>
  <si>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</si>
  <si>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VENDOR NAME</t>
  </si>
  <si>
    <t>COUNTRY OF ORIGIN</t>
  </si>
  <si>
    <t>FABRIC CONTENT</t>
  </si>
  <si>
    <t>IMAGE</t>
  </si>
  <si>
    <t>883364873707</t>
  </si>
  <si>
    <t>Miss Me Miss Me Mid Rise Hailey Skinny Lt Blu 29</t>
  </si>
  <si>
    <t>M3208S</t>
  </si>
  <si>
    <t>LT/PASBLUE</t>
  </si>
  <si>
    <t>VICTORY 2020 LLC</t>
  </si>
  <si>
    <t>IMPORTED</t>
  </si>
  <si>
    <t>COTTON, ELASTANE</t>
  </si>
  <si>
    <t>191900918684</t>
  </si>
  <si>
    <t>Levis Faux-Leather Moto Jacket Blackgray Snake XS</t>
  </si>
  <si>
    <t>LW8RU808</t>
  </si>
  <si>
    <t>CHARCOAL</t>
  </si>
  <si>
    <t>XS</t>
  </si>
  <si>
    <t>LEVI'S/G-III APPAREL GROUP</t>
  </si>
  <si>
    <t>FRONT; POLYURETHANE; BACK: VISCOSE; LINING: POLYESTER</t>
  </si>
  <si>
    <t>635273676241</t>
  </si>
  <si>
    <t>Tahari ASL Faux-Fur Capelet Champagne L</t>
  </si>
  <si>
    <t>TLMF9KE960</t>
  </si>
  <si>
    <t>LT BEIGE</t>
  </si>
  <si>
    <t>LARGE</t>
  </si>
  <si>
    <t>ARTHUR S LEVINE/PACIFIC ALLIANCE</t>
  </si>
  <si>
    <t>FAUX FUR SHELL AND LINING: POLYESTER</t>
  </si>
  <si>
    <t>635273676272</t>
  </si>
  <si>
    <t>Tahari ASL Faux-Fur Capelet Champagne XL</t>
  </si>
  <si>
    <t>XL</t>
  </si>
  <si>
    <t>194414378777</t>
  </si>
  <si>
    <t>Calvin Klein Jeans High-Low Snap-Side Jacket Black M</t>
  </si>
  <si>
    <t>CJ0J6101</t>
  </si>
  <si>
    <t>BLACK</t>
  </si>
  <si>
    <t>M</t>
  </si>
  <si>
    <t>CALVIN KLEIN JEANS/G-III APPAREL</t>
  </si>
  <si>
    <t>193238641869</t>
  </si>
  <si>
    <t>Levis 711 Skinny Jeans Azure Stone 25R</t>
  </si>
  <si>
    <t>LEVI STRAUSS</t>
  </si>
  <si>
    <t>COTTON/POLYESTER/ELASTANE</t>
  </si>
  <si>
    <t>194576994136</t>
  </si>
  <si>
    <t>Levis Juniors High-Rise Skinny Jean I Tried 25R</t>
  </si>
  <si>
    <t>192531969892</t>
  </si>
  <si>
    <t>Levis 311 Shaping Skinny Jeans Storm Black 33R</t>
  </si>
  <si>
    <t>194876012370</t>
  </si>
  <si>
    <t>Naked Wardrobe Scoop Me Up Romper Bodysuit Chocolate L</t>
  </si>
  <si>
    <t>NW-J0431</t>
  </si>
  <si>
    <t>MED BROWN</t>
  </si>
  <si>
    <t>NAKED WARDROBE</t>
  </si>
  <si>
    <t>887870110714</t>
  </si>
  <si>
    <t>Lucy Paris Handkerchief-Hem Sweater Dress Black L</t>
  </si>
  <si>
    <t>SW5039</t>
  </si>
  <si>
    <t>LUCY PARIS INC</t>
  </si>
  <si>
    <t>POLYESTER/POLYAMIDE/POLYACRYLONITRILE/WOOL</t>
  </si>
  <si>
    <t>887870110721</t>
  </si>
  <si>
    <t>Lucy Paris Handkerchief-Hem Sweater Dress Black XL</t>
  </si>
  <si>
    <t>887870110707</t>
  </si>
  <si>
    <t>Lucy Paris Handkerchief-Hem Sweater Dress Black M</t>
  </si>
  <si>
    <t>5714510290503</t>
  </si>
  <si>
    <t>ONLY ONLY Fine Hi Rise Straight Leg Lgt Blu De 27</t>
  </si>
  <si>
    <t>ONLY/BESTSELLER WHOLESALE US LLC</t>
  </si>
  <si>
    <t>193238345729</t>
  </si>
  <si>
    <t>Levis Noe Woven Lace-Contrast T-Shir Meteorite M</t>
  </si>
  <si>
    <t>VISCOSE</t>
  </si>
  <si>
    <t>195046960385</t>
  </si>
  <si>
    <t>Calvin Klein Jeans Python-Print High-Rise Skinny Envy 27</t>
  </si>
  <si>
    <t>CJ0A4231</t>
  </si>
  <si>
    <t>GREEN</t>
  </si>
  <si>
    <t>195046960378</t>
  </si>
  <si>
    <t>Calvin Klein Jeans Python-Print High-Rise Skinny Envy 28</t>
  </si>
  <si>
    <t>195046877119</t>
  </si>
  <si>
    <t>Calvin Klein Jeans Python-Print High-Rise Skinny Envy 24</t>
  </si>
  <si>
    <t>SQUARE 24</t>
  </si>
  <si>
    <t>195046960217</t>
  </si>
  <si>
    <t>Calvin Klein Jeans Mid Rise Logo Pant Jet Black Logo Printed 28</t>
  </si>
  <si>
    <t>CJ0B4283</t>
  </si>
  <si>
    <t>195046960231</t>
  </si>
  <si>
    <t>Calvin Klein Jeans Mid Rise Logo Pant Jet Black Logo Printed 26</t>
  </si>
  <si>
    <t>888158397414</t>
  </si>
  <si>
    <t>Vigoss Jeans Distressed Ankle Boyfriend Jea Lt Wash 31</t>
  </si>
  <si>
    <t>VC-P00392A</t>
  </si>
  <si>
    <t>BLUE</t>
  </si>
  <si>
    <t>VIGOSS/A V DENIM INC</t>
  </si>
  <si>
    <t>194414063277</t>
  </si>
  <si>
    <t>Calvin Klein Jeans Pull-On Midi Skirt Black L</t>
  </si>
  <si>
    <t>CJ0K9516</t>
  </si>
  <si>
    <t>194414109340</t>
  </si>
  <si>
    <t>Calvin Klein Jeans Ribbed Tank Dress Black XL</t>
  </si>
  <si>
    <t>CJ0D9456</t>
  </si>
  <si>
    <t>192081308059</t>
  </si>
  <si>
    <t>MSK Embellished Chiffon-Sleeve Top Navy Blue L</t>
  </si>
  <si>
    <t>93013106K</t>
  </si>
  <si>
    <t>NAVY</t>
  </si>
  <si>
    <t>JBS DRESSES LLC</t>
  </si>
  <si>
    <t>192081109304</t>
  </si>
  <si>
    <t>MSK Rhinestone-Trim Bell-Sleeve To Luxe Plum XL</t>
  </si>
  <si>
    <t>93013534F</t>
  </si>
  <si>
    <t>DARKPURPLE</t>
  </si>
  <si>
    <t>8867967948</t>
  </si>
  <si>
    <t>WILLIAM RAST High-Rise Skinny Ankle Sparkle Solstice Spark 24</t>
  </si>
  <si>
    <t>WILLIAM RAST/ONE JEANSWEAR GROUP</t>
  </si>
  <si>
    <t>8867966705</t>
  </si>
  <si>
    <t>Ella Moss Printed Denim Jacket Burnt Sienna M</t>
  </si>
  <si>
    <t>BROWN</t>
  </si>
  <si>
    <t>ELLA MOSS/ONE JEANSWEAR GROUP LLC</t>
  </si>
  <si>
    <t>8867968167</t>
  </si>
  <si>
    <t>Ella Moss Printed Ankle Skinny Jeans Burnt Sienna 24</t>
  </si>
  <si>
    <t>8867865978</t>
  </si>
  <si>
    <t>WILLIAM RAST Skinny Jeans Breathless 26</t>
  </si>
  <si>
    <t>MED BLUE</t>
  </si>
  <si>
    <t>194414067640</t>
  </si>
  <si>
    <t>Calvin Klein Jeans Tie Front Top Black XS</t>
  </si>
  <si>
    <t>CJ0W2124</t>
  </si>
  <si>
    <t>797503266537</t>
  </si>
  <si>
    <t>OAT Ripped Frayed-Hem Jeans Light Palm 27</t>
  </si>
  <si>
    <t>1024-CO-ME</t>
  </si>
  <si>
    <t>OAT/BBC APPAREL GROUP LLC</t>
  </si>
  <si>
    <t>192555985618</t>
  </si>
  <si>
    <t>Tinseltown Juniors Cropped Slim Straight Light Wash 3</t>
  </si>
  <si>
    <t>MYB028856D</t>
  </si>
  <si>
    <t>BRIGHTBLUE</t>
  </si>
  <si>
    <t>3</t>
  </si>
  <si>
    <t>TINSELTOWN/TOPSON DOWNS OF CALIF</t>
  </si>
  <si>
    <t>194414049165</t>
  </si>
  <si>
    <t>Calvin Klein Jeans Button-Front Cropped Cotton To White M</t>
  </si>
  <si>
    <t>CJ0T1656</t>
  </si>
  <si>
    <t>WHITE</t>
  </si>
  <si>
    <t>195046916344</t>
  </si>
  <si>
    <t>Calvin Klein Jeans Cropped Mock-Neck Sweater Marscapone S</t>
  </si>
  <si>
    <t>CJ0R0177</t>
  </si>
  <si>
    <t>S</t>
  </si>
  <si>
    <t>195046916337</t>
  </si>
  <si>
    <t>Calvin Klein Jeans Cropped Mock-Neck Sweater Marscapone M</t>
  </si>
  <si>
    <t>710816552210</t>
  </si>
  <si>
    <t>BCX Striped Knot-Hem Blouse Mini Stripe S</t>
  </si>
  <si>
    <t>1029G49</t>
  </si>
  <si>
    <t>BCX/BYER CALIFORNIA</t>
  </si>
  <si>
    <t>POLYESTER</t>
  </si>
  <si>
    <t>822980819171</t>
  </si>
  <si>
    <t>WILLIAM RAST The Perfect Skinny Rinse Wash Skyfall Wash 24</t>
  </si>
  <si>
    <t>VISCOSE/COTTON/POLYESTER/ELASTANE</t>
  </si>
  <si>
    <t>887043021595</t>
  </si>
  <si>
    <t>Celebrity Pink Juniors Skinny Jeans Khaki 17</t>
  </si>
  <si>
    <t>CM5820F57KR</t>
  </si>
  <si>
    <t>17</t>
  </si>
  <si>
    <t>CELEBRITY PINK/2253 APPAREL INC</t>
  </si>
  <si>
    <t>840129409304</t>
  </si>
  <si>
    <t>Hippie Rose Juniors Chenille Cardigan Black XL</t>
  </si>
  <si>
    <t>HF0S41760</t>
  </si>
  <si>
    <t>HIPPIE ROSE LLC</t>
  </si>
  <si>
    <t>889602485831</t>
  </si>
  <si>
    <t>Freshman Juniors Cowl-Neck Tunic Sweat Light Grey Heather XL</t>
  </si>
  <si>
    <t>5T510345MC</t>
  </si>
  <si>
    <t>LT/PAS GRY</t>
  </si>
  <si>
    <t>FRESHMAN/RDG GLOBAL LLC</t>
  </si>
  <si>
    <t>889901927551</t>
  </si>
  <si>
    <t>Hooked Up by IOT Juniors Cozy-Knit Turtleneck Sage Glass XS</t>
  </si>
  <si>
    <t>J78996</t>
  </si>
  <si>
    <t>LT/PAS GRN</t>
  </si>
  <si>
    <t>HOOKED UP BY IOT/MAJOR LABEL GROUP</t>
  </si>
  <si>
    <t>889602485794</t>
  </si>
  <si>
    <t>Freshman Juniors Cowl-Neck Tunic Sweat Light Grey Heather XS</t>
  </si>
  <si>
    <t>840129412045</t>
  </si>
  <si>
    <t>Hippie Rose Juniors Turtleneck Tunic Swea Jade Stripe L</t>
  </si>
  <si>
    <t>HF0S23345</t>
  </si>
  <si>
    <t>BRIGHT GRN</t>
  </si>
  <si>
    <t>192718657444</t>
  </si>
  <si>
    <t>Pink Rose Juniors Cable-Knit Open-Front Heather Grey M</t>
  </si>
  <si>
    <t>PF0S41324</t>
  </si>
  <si>
    <t>GRAY</t>
  </si>
  <si>
    <t>PINK ROSE/PAPER CUT CLOTHING LLC</t>
  </si>
  <si>
    <t>192718657383</t>
  </si>
  <si>
    <t>Pink Rose Juniors Cable-Knit Open-Front Mocha S</t>
  </si>
  <si>
    <t>LT/PAS BWN</t>
  </si>
  <si>
    <t>840129409502</t>
  </si>
  <si>
    <t>Hippie Rose Juniors Cowlneck Chenille Swe Mauve XL</t>
  </si>
  <si>
    <t>HF0S23170</t>
  </si>
  <si>
    <t>MED PURPLE</t>
  </si>
  <si>
    <t>194949044758</t>
  </si>
  <si>
    <t>Celebrity Pink Juniors Cotton Roll-Cuff Skin Conversion 0</t>
  </si>
  <si>
    <t>CJ22128BR7</t>
  </si>
  <si>
    <t>0</t>
  </si>
  <si>
    <t>194949108474</t>
  </si>
  <si>
    <t>Celebrity Pink Juniors Cotton Button-Fly Hig Excalibur 11</t>
  </si>
  <si>
    <t>CJ21533H18C</t>
  </si>
  <si>
    <t>11</t>
  </si>
  <si>
    <t>889901995451</t>
  </si>
  <si>
    <t>Hooked Up by IOT Juniors Lace-Back Sweater Black S</t>
  </si>
  <si>
    <t>J85216</t>
  </si>
  <si>
    <t>692063433309</t>
  </si>
  <si>
    <t>Numero High-Rise Exposed-Button Skinn White 29</t>
  </si>
  <si>
    <t>N2D131BCS0</t>
  </si>
  <si>
    <t>NUMERO/THREAD COLLECTIVE INC</t>
  </si>
  <si>
    <t>692063290292</t>
  </si>
  <si>
    <t>Numero Mid-Rise Side-Stripe Skinny Je Indigo Aby 26</t>
  </si>
  <si>
    <t>N2D125AXF9</t>
  </si>
  <si>
    <t>692063433330</t>
  </si>
  <si>
    <t>Numero High-Rise Exposed-Button Skinn White 26</t>
  </si>
  <si>
    <t>192718656256</t>
  </si>
  <si>
    <t>Pink Rose Juniors Cowl-Neck Zip-Detail Stone L</t>
  </si>
  <si>
    <t>PF0S23042</t>
  </si>
  <si>
    <t>BEIGE</t>
  </si>
  <si>
    <t>840129405979</t>
  </si>
  <si>
    <t>Hippie Rose Juniors Choker Sweater Black S</t>
  </si>
  <si>
    <t>HF0S23164</t>
  </si>
  <si>
    <t>193712096734</t>
  </si>
  <si>
    <t>Vanilla Star Juniors Tie-Front Cuffed Util Antoinette 3</t>
  </si>
  <si>
    <t>V22522-1</t>
  </si>
  <si>
    <t>IMPERIAL STAR/REVISE CLOTHING INC</t>
  </si>
  <si>
    <t>194328641585</t>
  </si>
  <si>
    <t>Levis Cotton Perfect Graphic Logo T- Batwing T3 Blue Indigo S</t>
  </si>
  <si>
    <t>A OR SMALL</t>
  </si>
  <si>
    <t>840129405832</t>
  </si>
  <si>
    <t>Hippie Rose Juniors V-Neck Chenille Sweat Dusty Copper M</t>
  </si>
  <si>
    <t>HF0S23163</t>
  </si>
  <si>
    <t>RUSTCOPPER</t>
  </si>
  <si>
    <t>840129411659</t>
  </si>
  <si>
    <t>Hippie Rose Juniors Tie-Dyed Hoodie Grey Tie Dye XL</t>
  </si>
  <si>
    <t>HF0K21119</t>
  </si>
  <si>
    <t>840129408611</t>
  </si>
  <si>
    <t>Hippie Rose Juniors Mixed-Knit Chenille S Pale Blush XS</t>
  </si>
  <si>
    <t>HF0S22600</t>
  </si>
  <si>
    <t>DARK PINK</t>
  </si>
  <si>
    <t>840129414063</t>
  </si>
  <si>
    <t>Hippie Rose Juniors Printed Cozy Jogger P Dusty Green Lightning Bolts L</t>
  </si>
  <si>
    <t>HF0H60140</t>
  </si>
  <si>
    <t>840129413103</t>
  </si>
  <si>
    <t>Hippie Rose Juniors Thermal-Stitch Tunic Ruby M</t>
  </si>
  <si>
    <t>HF0S22731</t>
  </si>
  <si>
    <t>BRIGHT RED</t>
  </si>
  <si>
    <t>192087178533</t>
  </si>
  <si>
    <t>Be Bop Juniors Striped Smocked Wide- Navy Stripe S</t>
  </si>
  <si>
    <t>YY387121Y1</t>
  </si>
  <si>
    <t>BEBOP/SECOND GENERATION</t>
  </si>
  <si>
    <t>194973470523</t>
  </si>
  <si>
    <t>Love Tribe Trendy Plus Size Friends Top Black 1X</t>
  </si>
  <si>
    <t>P5400WPJ0619</t>
  </si>
  <si>
    <t>1X</t>
  </si>
  <si>
    <t>AWAKE/HYBRID PROMOTIONS</t>
  </si>
  <si>
    <t>840129416104</t>
  </si>
  <si>
    <t>Hippie Rose Juniors Plush Funnel-Neck Swe Green M</t>
  </si>
  <si>
    <t>HF0K20410</t>
  </si>
  <si>
    <t>194973470547</t>
  </si>
  <si>
    <t>Love Tribe Trendy Plus Size Friends Top Black 3X</t>
  </si>
  <si>
    <t>3X</t>
  </si>
  <si>
    <t>840129414414</t>
  </si>
  <si>
    <t>Hippie Rose Juniors Pointelle-Knit Button Burgundy L</t>
  </si>
  <si>
    <t>HF0H20990</t>
  </si>
  <si>
    <t>840129414421</t>
  </si>
  <si>
    <t>Hippie Rose Juniors Pointelle-Knit Button Burgundy XL</t>
  </si>
  <si>
    <t>840129414407</t>
  </si>
  <si>
    <t>Hippie Rose Juniors Pointelle-Knit Button Burgundy M</t>
  </si>
  <si>
    <t>192087188310</t>
  </si>
  <si>
    <t>Gypsies Moondust Juniors Puff-Sleeved Peplum T Mauve XL</t>
  </si>
  <si>
    <t>GLFW6385G1</t>
  </si>
  <si>
    <t>LT/PAS PUR</t>
  </si>
  <si>
    <t>FISH BOWL/SECOND GENERATION</t>
  </si>
  <si>
    <t>840129413417</t>
  </si>
  <si>
    <t>Hippie Rose Juniors Lettuce-Edge Button-F Ivory L</t>
  </si>
  <si>
    <t>HF0H20983</t>
  </si>
  <si>
    <t>NATURAL</t>
  </si>
  <si>
    <t>190744781775</t>
  </si>
  <si>
    <t>Ultra Flirt Juniors Button-Front Tie-Wais Black XS</t>
  </si>
  <si>
    <t>RW315193MC</t>
  </si>
  <si>
    <t>ULTRAFLIRT BY IKEDDI/IKEDDI ENTERPR</t>
  </si>
  <si>
    <t>190744946020</t>
  </si>
  <si>
    <t>Ultra Flirt Juniors Tunic Sweatshirt Blue L</t>
  </si>
  <si>
    <t>RK314345</t>
  </si>
  <si>
    <t>191406533992</t>
  </si>
  <si>
    <t>Celebrity Pink Juniors Ripped Denim Bermuda Scojo 0</t>
  </si>
  <si>
    <t>CJ31193RTY</t>
  </si>
  <si>
    <t>COTTON/RAYON/POLYESTER/SPANDEX</t>
  </si>
  <si>
    <t>8867461507</t>
  </si>
  <si>
    <t>WILLIAM RAST Splatter Cotton T-Shirt Charcoal G S</t>
  </si>
  <si>
    <t>DARK GRAY</t>
  </si>
  <si>
    <t>194973347849</t>
  </si>
  <si>
    <t>Love Tribe Trendy Plus Size The Sandlot T Burgundy 2X</t>
  </si>
  <si>
    <t>P64000JSL213</t>
  </si>
  <si>
    <t>DARK RED</t>
  </si>
  <si>
    <t>2X</t>
  </si>
  <si>
    <t>9354686029536</t>
  </si>
  <si>
    <t>COTTON ON COTTON ON Workout Cut Out Crop White S</t>
  </si>
  <si>
    <t>669034-06</t>
  </si>
  <si>
    <t>COTTON ON USA INC</t>
  </si>
  <si>
    <t>9355507943574</t>
  </si>
  <si>
    <t>COTTON ON Womens The One Crew Tee Charcoal S</t>
  </si>
  <si>
    <t>2009220-03</t>
  </si>
  <si>
    <t>100% COTTON</t>
  </si>
  <si>
    <t>884411925356</t>
  </si>
  <si>
    <t>Love Tribe Trendy Plus Size California T- Red 3X</t>
  </si>
  <si>
    <t>P5000JR3440</t>
  </si>
  <si>
    <t>884411925349</t>
  </si>
  <si>
    <t>Love Tribe Trendy Plus Size California T- Red 2X</t>
  </si>
  <si>
    <t>692063540069</t>
  </si>
  <si>
    <t>Numero High-Rise Distressed Denim Sho Platinum B 25</t>
  </si>
  <si>
    <t>N2D147AFS0</t>
  </si>
  <si>
    <t>193290597036</t>
  </si>
  <si>
    <t>Crave Fame Juniors Turtleneck Twisted-Hem Heather Grey XS</t>
  </si>
  <si>
    <t>JD232FC03MC</t>
  </si>
  <si>
    <t>SILVER</t>
  </si>
  <si>
    <t>YOUNIQUE/TURN ON PRODUCTS INC</t>
  </si>
  <si>
    <t>9356362402909</t>
  </si>
  <si>
    <t>COTTON ON Womens Little Sister Point El Black S</t>
  </si>
  <si>
    <t>2050888-01</t>
  </si>
  <si>
    <t>9344943256539</t>
  </si>
  <si>
    <t>COTTON ON COTTON ON Tina T-Shirt Dress Black XS</t>
  </si>
  <si>
    <t>248600-65</t>
  </si>
  <si>
    <t>POLYESTER, VISCOSE</t>
  </si>
  <si>
    <t>194973461484</t>
  </si>
  <si>
    <t>Disney Juniors Winnie-The-Pooh Long- Black L</t>
  </si>
  <si>
    <t>4J02459JDY12138</t>
  </si>
  <si>
    <t>191575236526</t>
  </si>
  <si>
    <t>Rebellious One Juniors Butterfly Graphic Rin White L</t>
  </si>
  <si>
    <t>IA8448JX1256</t>
  </si>
  <si>
    <t>PRETTY REBELLIOUS/MIKEN CLOTHING</t>
  </si>
  <si>
    <t>758116260244</t>
  </si>
  <si>
    <t>Derek Heart Juniors Rib-Knit Sweetheart-N Grey L</t>
  </si>
  <si>
    <t>A0JT009</t>
  </si>
  <si>
    <t>PLANET GOLD/GOLDEN TOUCH IMPORTS</t>
  </si>
  <si>
    <t>193290156080</t>
  </si>
  <si>
    <t>Crave Fame Juniors Lettuce-Edge Crop Top Black XL</t>
  </si>
  <si>
    <t>JKB617A047MC</t>
  </si>
  <si>
    <t>POLYESTER/RAYON/SPANDEX</t>
  </si>
  <si>
    <t>192087184039</t>
  </si>
  <si>
    <t>Be Bop Juniors Smocked Elephant-Prin Black Elephant S</t>
  </si>
  <si>
    <t>YR5Z6554Y1</t>
  </si>
  <si>
    <t>192087184053</t>
  </si>
  <si>
    <t>Be Bop Juniors Smocked Elephant-Prin Black Elephant L</t>
  </si>
  <si>
    <t>192087184046</t>
  </si>
  <si>
    <t>Be Bop Juniors Smocked Elephant-Prin Black Elephant M</t>
  </si>
  <si>
    <t>840129412984</t>
  </si>
  <si>
    <t>Hippie Rose Juniors Ribbed-Knit Fleece-Ba Wine XS</t>
  </si>
  <si>
    <t>HF0L80047</t>
  </si>
  <si>
    <t>PURPLE</t>
  </si>
  <si>
    <t>192087171626</t>
  </si>
  <si>
    <t>Be Bop Juniors Pom Pom Shorts Black XS</t>
  </si>
  <si>
    <t>YGZK6897Y1</t>
  </si>
  <si>
    <t>192087177697</t>
  </si>
  <si>
    <t>Be Bop Juniors Floral-Printed Textur Rust Floral XL</t>
  </si>
  <si>
    <t>YRTB6630Y1</t>
  </si>
  <si>
    <t>MEDIUM RED</t>
  </si>
  <si>
    <t>190744481460</t>
  </si>
  <si>
    <t>Ultra Flirt Juniors Crewneck Baby T-Shirt White XL</t>
  </si>
  <si>
    <t>RK39281MC</t>
  </si>
  <si>
    <t>COTTON/POLYESTER/SPANDEX</t>
  </si>
  <si>
    <t>829864618226</t>
  </si>
  <si>
    <t>Aveto Juniors V-Neck T-Shirt Black Beauty L</t>
  </si>
  <si>
    <t>VZJT110</t>
  </si>
  <si>
    <t>COTTON/SPANDEX</t>
  </si>
  <si>
    <t>707762008854</t>
  </si>
  <si>
    <t>R M Richards Sequinned-Overlay Top Navy Blue XL</t>
  </si>
  <si>
    <t>R &amp; M RICHARDS</t>
  </si>
  <si>
    <t>192379517088</t>
  </si>
  <si>
    <t>Levis 724 Ripped Straight-Leg Jeans Cast Shadows 25S</t>
  </si>
  <si>
    <t>DARK BLUE</t>
  </si>
  <si>
    <t>194576008604</t>
  </si>
  <si>
    <t>GOLDEN GIRL CREW</t>
  </si>
  <si>
    <t>X LARGE</t>
  </si>
  <si>
    <t>193851544844</t>
  </si>
  <si>
    <t>Buffalo David Bitton Slim Straight-Leg Button-Fly J Ramsey 26</t>
  </si>
  <si>
    <t>BL15586</t>
  </si>
  <si>
    <t>BUFFALO JEANS/CENTRIC DENIM USA LLC</t>
  </si>
  <si>
    <t>193573470001</t>
  </si>
  <si>
    <t>Volcom Juniors Coco Tie-Strap Dress Black Combo XS</t>
  </si>
  <si>
    <t>B1332012</t>
  </si>
  <si>
    <t>VOLCOM INC</t>
  </si>
  <si>
    <t>819363020156</t>
  </si>
  <si>
    <t>Q A Peplum-Hem Cable-Knit Sweater Heather Grey XL</t>
  </si>
  <si>
    <t>KB-4317-H</t>
  </si>
  <si>
    <t>Q&amp;A7 LLC</t>
  </si>
  <si>
    <t>194414109357</t>
  </si>
  <si>
    <t>Calvin Klein Jeans Ribbed Tank Dress Black L</t>
  </si>
  <si>
    <t>194843395710</t>
  </si>
  <si>
    <t>Billabong Juniors Dos Palms Sweatshirt Lit Up L</t>
  </si>
  <si>
    <t>ABJSF00117</t>
  </si>
  <si>
    <t>BILLABONG/BOARDRIDERS WHOLESALE LLC</t>
  </si>
  <si>
    <t>193623060503</t>
  </si>
  <si>
    <t>Calvin Klein Jeans Logo Hooded Sweatshirt Black Silver Combo M</t>
  </si>
  <si>
    <t>CJ0T1249</t>
  </si>
  <si>
    <t>8867400612</t>
  </si>
  <si>
    <t>WILLIAM RAST Ripped Cuffed Boyfriend Jeans Light Wash 30</t>
  </si>
  <si>
    <t>SQUARE 30</t>
  </si>
  <si>
    <t>887870133713</t>
  </si>
  <si>
    <t>Lucy Paris Fuzzy Puff-Sleeve Sweater Black L</t>
  </si>
  <si>
    <t>SW7210</t>
  </si>
  <si>
    <t>193844381531</t>
  </si>
  <si>
    <t>Disney Juniors Stitch Sweatshirt HEATHER GREY S</t>
  </si>
  <si>
    <t>3J19-WVSJ657</t>
  </si>
  <si>
    <t>FREEZE/CENTRAL MILLS</t>
  </si>
  <si>
    <t>194414050994</t>
  </si>
  <si>
    <t>Calvin Klein Jeans Logo Hooded Cropped Sweatshirt Optic Heather XL</t>
  </si>
  <si>
    <t>CJ0T1492</t>
  </si>
  <si>
    <t>797503269798</t>
  </si>
  <si>
    <t>OAT Distressed Ankle Skinny Jeans Light Palm 30</t>
  </si>
  <si>
    <t>1039-CA</t>
  </si>
  <si>
    <t>194687153538</t>
  </si>
  <si>
    <t>RVCA Juniors Dropped-Shoulder Grap Black XL</t>
  </si>
  <si>
    <t>AVJZT00139</t>
  </si>
  <si>
    <t>RVCA/BOARDRIDERS WHOLESALE LLC</t>
  </si>
  <si>
    <t>840070849204</t>
  </si>
  <si>
    <t>Indigo Rein Juniors Slim Straight Cropped Light Blue 1330</t>
  </si>
  <si>
    <t>LT2406C2MZ</t>
  </si>
  <si>
    <t>11 TALL</t>
  </si>
  <si>
    <t>INDIGO REIN/JRG APPAREL GRP CO LTD</t>
  </si>
  <si>
    <t>886680887564</t>
  </si>
  <si>
    <t>Tinseltown Juniors Button-Fly Ankle Mom Light Rinse 7</t>
  </si>
  <si>
    <t>MYB029765</t>
  </si>
  <si>
    <t>7</t>
  </si>
  <si>
    <t>8867192647</t>
  </si>
  <si>
    <t>WILLIAM RAST High-Rise Ankle Skinny Jeans Blue Ice 28</t>
  </si>
  <si>
    <t>193712260647</t>
  </si>
  <si>
    <t>Vanilla Star Juniors Curvy Pull-On Jeans Medium Blue L</t>
  </si>
  <si>
    <t>V22920-20</t>
  </si>
  <si>
    <t>194949202967</t>
  </si>
  <si>
    <t>Kendall Kylie Juniors High-Rise Skinny Ankl Decade Xx 26</t>
  </si>
  <si>
    <t>KONTOURQM</t>
  </si>
  <si>
    <t>674153868666</t>
  </si>
  <si>
    <t>Say What Juniors Textured Open-Front C Beige S</t>
  </si>
  <si>
    <t>MED BEIGE</t>
  </si>
  <si>
    <t>SAY WHAT?/AMERICAN ATTITUDES LLC</t>
  </si>
  <si>
    <t>840129412151</t>
  </si>
  <si>
    <t>Hippie Rose Juniors Turtleneck Tunic Swea Mauve XL</t>
  </si>
  <si>
    <t>190744924981</t>
  </si>
  <si>
    <t>Ultra Flirt Juniors Ripped Chenille Sweat Ivory With Multi Fleck M</t>
  </si>
  <si>
    <t>RS616126</t>
  </si>
  <si>
    <t>840129411871</t>
  </si>
  <si>
    <t>Hippie Rose Juniors Balloon-Sleeve Stripe Plum Combo S</t>
  </si>
  <si>
    <t>HF0S22807</t>
  </si>
  <si>
    <t>192718656393</t>
  </si>
  <si>
    <t>Pink Rose Juniors Cowl-Neck Zip-Detail Heather Grey M</t>
  </si>
  <si>
    <t>190744791620</t>
  </si>
  <si>
    <t>Ultra Flirt Juniors Printed Mesh Duster K Patriot Blue S</t>
  </si>
  <si>
    <t>RK34451MC</t>
  </si>
  <si>
    <t>190744791668</t>
  </si>
  <si>
    <t>Ultra Flirt Juniors Printed Mesh Duster K Gardenia S</t>
  </si>
  <si>
    <t>190744791651</t>
  </si>
  <si>
    <t>Ultra Flirt Juniors Printed Mesh Duster K Gardenia M</t>
  </si>
  <si>
    <t>190744791613</t>
  </si>
  <si>
    <t>Ultra Flirt Juniors Printed Mesh Duster K Patriot Blue M</t>
  </si>
  <si>
    <t>840129413929</t>
  </si>
  <si>
    <t>Hippie Rose Juniors Plush Jogger Pants Grey XL</t>
  </si>
  <si>
    <t>HF0K60060</t>
  </si>
  <si>
    <t>840129414896</t>
  </si>
  <si>
    <t>Hippie Rose Juniors Marled Striped-Sleeve Charcoal S</t>
  </si>
  <si>
    <t>HF0H21052</t>
  </si>
  <si>
    <t>840129414902</t>
  </si>
  <si>
    <t>Hippie Rose Juniors Marled Striped-Sleeve Charcoal M</t>
  </si>
  <si>
    <t>840129414926</t>
  </si>
  <si>
    <t>Hippie Rose Juniors Marled Striped-Sleeve Charcoal XL</t>
  </si>
  <si>
    <t>614015378568</t>
  </si>
  <si>
    <t>Rewash Juniors Jessie Girlfriend Shor Blue 9</t>
  </si>
  <si>
    <t>J4496AXN</t>
  </si>
  <si>
    <t>9</t>
  </si>
  <si>
    <t>4 WHAT IT'S WORTH</t>
  </si>
  <si>
    <t>840129409885</t>
  </si>
  <si>
    <t>Hippie Rose Juniors Printed Sherpa Sweats Leopard M</t>
  </si>
  <si>
    <t>HF0K21544</t>
  </si>
  <si>
    <t>194973421150</t>
  </si>
  <si>
    <t>Love Tribe Juniors NASA Long-Sleeved Gra Black S</t>
  </si>
  <si>
    <t>4J02459NAS1003</t>
  </si>
  <si>
    <t>190744814466</t>
  </si>
  <si>
    <t>Ultra Flirt Juniors Lace-Trim Smocked-Bot White XS</t>
  </si>
  <si>
    <t>RK315268MC</t>
  </si>
  <si>
    <t>190744814442</t>
  </si>
  <si>
    <t>Ultra Flirt Juniors Lace-Trim Smocked-Bot White S</t>
  </si>
  <si>
    <t>758116260442</t>
  </si>
  <si>
    <t>Derek Heart Juniors Rib-Knit Sweetheart-N Pink M</t>
  </si>
  <si>
    <t>PINK</t>
  </si>
  <si>
    <t>758116149310</t>
  </si>
  <si>
    <t>Planet Gold Juniors Rib-Knit Mock-Neck To White XS</t>
  </si>
  <si>
    <t>A0JT670</t>
  </si>
  <si>
    <t>190744792177</t>
  </si>
  <si>
    <t>Ultra Flirt Juniors Printed Lace-Trimmed Pale Aqua XS</t>
  </si>
  <si>
    <t>RK315569MC</t>
  </si>
  <si>
    <t>190744792047</t>
  </si>
  <si>
    <t>Ultra Flirt Juniors Printed Lace-Trimmed Golden Spice M</t>
  </si>
  <si>
    <t>MIAMI</t>
  </si>
  <si>
    <t>WOMEN APPEARL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</si>
</sst>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18" fillId="33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1" fontId="19" fillId="0" borderId="14" xfId="0" applyNumberFormat="1" applyFont="1" applyBorder="1" applyAlignment="1">
      <alignment wrapText="1"/>
    </xf>
    <xf numFmtId="0" fontId="19" fillId="0" borderId="14" xfId="0" applyFont="1" applyBorder="1" applyAlignment="1">
      <alignment wrapText="1"/>
    </xf>
    <xf numFmtId="1" fontId="19" fillId="0" borderId="14" xfId="0" applyNumberFormat="1" applyFont="1" applyBorder="1" applyAlignment="1">
      <alignment horizontal="center" wrapText="1"/>
    </xf>
    <xf numFmtId="8" fontId="18" fillId="34" borderId="14" xfId="0" applyNumberFormat="1" applyFont="1" applyFill="1" applyBorder="1" applyAlignment="1">
      <alignment wrapText="1"/>
    </xf>
    <xf numFmtId="0" fontId="18" fillId="34" borderId="14" xfId="0" applyFont="1" applyFill="1" applyBorder="1" applyAlignment="1">
      <alignment horizontal="center" wrapText="1"/>
    </xf>
    <xf numFmtId="8" fontId="18" fillId="34" borderId="14" xfId="0" applyNumberFormat="1" applyFont="1" applyFill="1" applyBorder="1" applyAlignment="1">
      <alignment horizontal="center" wrapText="1"/>
    </xf>
    <xf numFmtId="8" fontId="18" fillId="34" borderId="15" xfId="0" applyNumberFormat="1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workbookViewId="0">
      <selection activeCell="O9" sqref="O9"/>
    </sheetView>
  </sheetViews>
  <sheetFormatPr defaultRowHeight="14.4" x14ac:dyDescent="0.3"/>
  <cols>
    <col min="1" max="1" width="11.109375" customWidth="1"/>
    <col min="2" max="2" width="27.5546875" customWidth="1"/>
    <col min="3" max="3" width="11.6640625" customWidth="1"/>
    <col min="4" max="4" width="8.44140625" customWidth="1"/>
    <col min="5" max="6" width="11.6640625" customWidth="1"/>
    <col min="7" max="7" width="8.44140625" customWidth="1"/>
    <col min="8" max="8" width="11.109375" customWidth="1"/>
    <col min="9" max="9" width="14.88671875" customWidth="1"/>
    <col min="10" max="11" width="9.21875" bestFit="1" customWidth="1"/>
    <col min="12" max="12" width="8.33203125" bestFit="1" customWidth="1"/>
    <col min="13" max="13" width="8.44140625" customWidth="1"/>
    <col min="14" max="14" width="9.44140625" customWidth="1"/>
    <col min="15" max="15" width="35.5546875" bestFit="1" customWidth="1"/>
    <col min="16" max="16" width="18.6640625" bestFit="1" customWidth="1"/>
    <col min="17" max="17" width="35.5546875" bestFit="1" customWidth="1"/>
    <col min="18" max="18" width="50" customWidth="1"/>
  </cols>
  <sheetData>
    <row r="1" spans="1:14" s="1" customFormat="1" ht="15" thickBot="1" x14ac:dyDescent="0.35"/>
    <row r="2" spans="1:14" ht="48" x14ac:dyDescent="0.3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7" t="s">
        <v>11</v>
      </c>
    </row>
    <row r="3" spans="1:14" ht="24.6" thickBot="1" x14ac:dyDescent="0.35">
      <c r="A3" s="18" t="s">
        <v>494</v>
      </c>
      <c r="B3" s="19">
        <v>13496824</v>
      </c>
      <c r="C3" s="19">
        <v>13496824</v>
      </c>
      <c r="D3" s="20" t="s">
        <v>495</v>
      </c>
      <c r="E3" s="20" t="s">
        <v>12</v>
      </c>
      <c r="F3" s="21">
        <v>1</v>
      </c>
      <c r="G3" s="21">
        <v>1</v>
      </c>
      <c r="H3" s="20">
        <v>257</v>
      </c>
      <c r="I3" s="22">
        <v>12072.62</v>
      </c>
      <c r="J3" s="23">
        <v>443</v>
      </c>
      <c r="K3" s="24">
        <v>4589</v>
      </c>
      <c r="L3" s="25">
        <f>K3/J3</f>
        <v>10.358916478555305</v>
      </c>
    </row>
    <row r="4" spans="1:14" x14ac:dyDescent="0.3">
      <c r="A4" s="3"/>
      <c r="B4" s="4"/>
      <c r="C4" s="4"/>
      <c r="D4" s="3"/>
      <c r="E4" s="3"/>
      <c r="F4" s="3"/>
      <c r="G4" s="5"/>
      <c r="H4" s="5"/>
      <c r="I4" s="3"/>
      <c r="J4" s="6"/>
      <c r="K4" s="6"/>
      <c r="L4" s="7"/>
      <c r="M4" s="8"/>
      <c r="N4" s="6"/>
    </row>
    <row r="5" spans="1:14" s="1" customFormat="1" x14ac:dyDescent="0.3"/>
    <row r="6" spans="1:14" x14ac:dyDescent="0.3">
      <c r="A6" s="2"/>
      <c r="B6" s="2"/>
      <c r="C6" s="2"/>
      <c r="D6" s="2"/>
    </row>
    <row r="7" spans="1:14" x14ac:dyDescent="0.3">
      <c r="A7" s="9"/>
      <c r="B7" s="3"/>
      <c r="C7" s="6"/>
      <c r="D7" s="6"/>
    </row>
    <row r="8" spans="1:14" s="1" customFormat="1" x14ac:dyDescent="0.3"/>
    <row r="9" spans="1:14" ht="36" x14ac:dyDescent="0.3">
      <c r="A9" s="14" t="s">
        <v>13</v>
      </c>
      <c r="B9" s="14" t="s">
        <v>14</v>
      </c>
      <c r="C9" s="14" t="s">
        <v>15</v>
      </c>
      <c r="D9" s="14" t="s">
        <v>16</v>
      </c>
      <c r="E9" s="14" t="s">
        <v>8</v>
      </c>
      <c r="F9" s="14" t="s">
        <v>17</v>
      </c>
      <c r="G9" s="14" t="s">
        <v>18</v>
      </c>
      <c r="H9" s="14" t="s">
        <v>19</v>
      </c>
      <c r="I9" s="14" t="s">
        <v>20</v>
      </c>
      <c r="J9" s="14" t="s">
        <v>21</v>
      </c>
      <c r="K9" s="14" t="s">
        <v>22</v>
      </c>
      <c r="L9" s="14" t="s">
        <v>23</v>
      </c>
    </row>
    <row r="10" spans="1:14" ht="69.599999999999994" x14ac:dyDescent="0.3">
      <c r="A10" s="10" t="s">
        <v>24</v>
      </c>
      <c r="B10" s="3" t="s">
        <v>25</v>
      </c>
      <c r="C10" s="5">
        <v>1</v>
      </c>
      <c r="D10" s="11">
        <v>99</v>
      </c>
      <c r="E10" s="6">
        <v>99</v>
      </c>
      <c r="F10" s="5" t="s">
        <v>26</v>
      </c>
      <c r="G10" s="3" t="s">
        <v>27</v>
      </c>
      <c r="H10" s="12"/>
      <c r="I10" s="3" t="s">
        <v>28</v>
      </c>
      <c r="J10" s="3" t="s">
        <v>29</v>
      </c>
      <c r="K10" s="3" t="s">
        <v>30</v>
      </c>
      <c r="L10" s="13" t="str">
        <f>HYPERLINK("http://slimages.macys.com/is/image/MCY/14863528 ")</f>
        <v xml:space="preserve">http://slimages.macys.com/is/image/MCY/14863528 </v>
      </c>
    </row>
    <row r="11" spans="1:14" ht="92.4" x14ac:dyDescent="0.3">
      <c r="A11" s="10" t="s">
        <v>31</v>
      </c>
      <c r="B11" s="3" t="s">
        <v>32</v>
      </c>
      <c r="C11" s="5">
        <v>1</v>
      </c>
      <c r="D11" s="11">
        <v>79.989999999999995</v>
      </c>
      <c r="E11" s="6">
        <v>79.989999999999995</v>
      </c>
      <c r="F11" s="5" t="s">
        <v>33</v>
      </c>
      <c r="G11" s="3" t="s">
        <v>34</v>
      </c>
      <c r="H11" s="12" t="s">
        <v>35</v>
      </c>
      <c r="I11" s="3" t="s">
        <v>36</v>
      </c>
      <c r="J11" s="3" t="s">
        <v>29</v>
      </c>
      <c r="K11" s="3" t="s">
        <v>37</v>
      </c>
      <c r="L11" s="13" t="str">
        <f>HYPERLINK("http://slimages.macys.com/is/image/MCY/18795699 ")</f>
        <v xml:space="preserve">http://slimages.macys.com/is/image/MCY/18795699 </v>
      </c>
    </row>
    <row r="12" spans="1:14" ht="69.599999999999994" x14ac:dyDescent="0.3">
      <c r="A12" s="10" t="s">
        <v>38</v>
      </c>
      <c r="B12" s="3" t="s">
        <v>39</v>
      </c>
      <c r="C12" s="5">
        <v>1</v>
      </c>
      <c r="D12" s="11">
        <v>99</v>
      </c>
      <c r="E12" s="6">
        <v>99</v>
      </c>
      <c r="F12" s="5" t="s">
        <v>40</v>
      </c>
      <c r="G12" s="3" t="s">
        <v>41</v>
      </c>
      <c r="H12" s="12" t="s">
        <v>42</v>
      </c>
      <c r="I12" s="3" t="s">
        <v>43</v>
      </c>
      <c r="J12" s="3" t="s">
        <v>29</v>
      </c>
      <c r="K12" s="3" t="s">
        <v>44</v>
      </c>
      <c r="L12" s="13" t="str">
        <f>HYPERLINK("http://slimages.macys.com/is/image/MCY/15781789 ")</f>
        <v xml:space="preserve">http://slimages.macys.com/is/image/MCY/15781789 </v>
      </c>
    </row>
    <row r="13" spans="1:14" ht="69.599999999999994" x14ac:dyDescent="0.3">
      <c r="A13" s="10" t="s">
        <v>45</v>
      </c>
      <c r="B13" s="3" t="s">
        <v>46</v>
      </c>
      <c r="C13" s="5">
        <v>2</v>
      </c>
      <c r="D13" s="11">
        <v>99</v>
      </c>
      <c r="E13" s="6">
        <v>198</v>
      </c>
      <c r="F13" s="5" t="s">
        <v>40</v>
      </c>
      <c r="G13" s="3" t="s">
        <v>41</v>
      </c>
      <c r="H13" s="12" t="s">
        <v>47</v>
      </c>
      <c r="I13" s="3" t="s">
        <v>43</v>
      </c>
      <c r="J13" s="3" t="s">
        <v>29</v>
      </c>
      <c r="K13" s="3" t="s">
        <v>44</v>
      </c>
      <c r="L13" s="13" t="str">
        <f>HYPERLINK("http://slimages.macys.com/is/image/MCY/15781789 ")</f>
        <v xml:space="preserve">http://slimages.macys.com/is/image/MCY/15781789 </v>
      </c>
    </row>
    <row r="14" spans="1:14" ht="69.599999999999994" x14ac:dyDescent="0.3">
      <c r="A14" s="10" t="s">
        <v>48</v>
      </c>
      <c r="B14" s="3" t="s">
        <v>49</v>
      </c>
      <c r="C14" s="5">
        <v>1</v>
      </c>
      <c r="D14" s="11">
        <v>84.99</v>
      </c>
      <c r="E14" s="6">
        <v>84.99</v>
      </c>
      <c r="F14" s="5" t="s">
        <v>50</v>
      </c>
      <c r="G14" s="3" t="s">
        <v>51</v>
      </c>
      <c r="H14" s="12" t="s">
        <v>52</v>
      </c>
      <c r="I14" s="3" t="s">
        <v>53</v>
      </c>
      <c r="J14" s="3"/>
      <c r="K14" s="3"/>
      <c r="L14" s="13" t="str">
        <f>HYPERLINK("http://slimages.macys.com/is/image/MCY/17700790 ")</f>
        <v xml:space="preserve">http://slimages.macys.com/is/image/MCY/17700790 </v>
      </c>
    </row>
    <row r="15" spans="1:14" ht="69.599999999999994" x14ac:dyDescent="0.3">
      <c r="A15" s="10" t="s">
        <v>54</v>
      </c>
      <c r="B15" s="3" t="s">
        <v>55</v>
      </c>
      <c r="C15" s="5">
        <v>6</v>
      </c>
      <c r="D15" s="11">
        <v>49.99</v>
      </c>
      <c r="E15" s="6">
        <v>299.94</v>
      </c>
      <c r="F15" s="5">
        <v>188810420</v>
      </c>
      <c r="G15" s="3" t="s">
        <v>27</v>
      </c>
      <c r="H15" s="12"/>
      <c r="I15" s="3" t="s">
        <v>56</v>
      </c>
      <c r="J15" s="3" t="s">
        <v>29</v>
      </c>
      <c r="K15" s="3" t="s">
        <v>57</v>
      </c>
      <c r="L15" s="13" t="str">
        <f>HYPERLINK("http://slimages.macys.com/is/image/MCY/14768671 ")</f>
        <v xml:space="preserve">http://slimages.macys.com/is/image/MCY/14768671 </v>
      </c>
    </row>
    <row r="16" spans="1:14" ht="69.599999999999994" x14ac:dyDescent="0.3">
      <c r="A16" s="10" t="s">
        <v>58</v>
      </c>
      <c r="B16" s="3" t="s">
        <v>59</v>
      </c>
      <c r="C16" s="5">
        <v>1</v>
      </c>
      <c r="D16" s="11">
        <v>49.99</v>
      </c>
      <c r="E16" s="6">
        <v>49.99</v>
      </c>
      <c r="F16" s="5">
        <v>527970204</v>
      </c>
      <c r="G16" s="3" t="s">
        <v>51</v>
      </c>
      <c r="H16" s="12"/>
      <c r="I16" s="3" t="s">
        <v>56</v>
      </c>
      <c r="J16" s="3"/>
      <c r="K16" s="3"/>
      <c r="L16" s="13" t="str">
        <f>HYPERLINK("http://slimages.macys.com/is/image/MCY/13366819 ")</f>
        <v xml:space="preserve">http://slimages.macys.com/is/image/MCY/13366819 </v>
      </c>
    </row>
    <row r="17" spans="1:12" ht="69.599999999999994" x14ac:dyDescent="0.3">
      <c r="A17" s="10" t="s">
        <v>60</v>
      </c>
      <c r="B17" s="3" t="s">
        <v>61</v>
      </c>
      <c r="C17" s="5">
        <v>1</v>
      </c>
      <c r="D17" s="11">
        <v>39.99</v>
      </c>
      <c r="E17" s="6">
        <v>39.99</v>
      </c>
      <c r="F17" s="5">
        <v>228430021</v>
      </c>
      <c r="G17" s="3" t="s">
        <v>51</v>
      </c>
      <c r="H17" s="12"/>
      <c r="I17" s="3" t="s">
        <v>56</v>
      </c>
      <c r="J17" s="3" t="s">
        <v>29</v>
      </c>
      <c r="K17" s="3" t="s">
        <v>57</v>
      </c>
      <c r="L17" s="13" t="str">
        <f>HYPERLINK("http://slimages.macys.com/is/image/MCY/9992696 ")</f>
        <v xml:space="preserve">http://slimages.macys.com/is/image/MCY/9992696 </v>
      </c>
    </row>
    <row r="18" spans="1:12" ht="69.599999999999994" x14ac:dyDescent="0.3">
      <c r="A18" s="10" t="s">
        <v>62</v>
      </c>
      <c r="B18" s="3" t="s">
        <v>63</v>
      </c>
      <c r="C18" s="5">
        <v>1</v>
      </c>
      <c r="D18" s="11">
        <v>54</v>
      </c>
      <c r="E18" s="6">
        <v>54</v>
      </c>
      <c r="F18" s="5" t="s">
        <v>64</v>
      </c>
      <c r="G18" s="3" t="s">
        <v>65</v>
      </c>
      <c r="H18" s="12"/>
      <c r="I18" s="3" t="s">
        <v>66</v>
      </c>
      <c r="J18" s="3"/>
      <c r="K18" s="3"/>
      <c r="L18" s="13" t="str">
        <f>HYPERLINK("http://slimages.macys.com/is/image/MCY/17927015 ")</f>
        <v xml:space="preserve">http://slimages.macys.com/is/image/MCY/17927015 </v>
      </c>
    </row>
    <row r="19" spans="1:12" ht="69.599999999999994" x14ac:dyDescent="0.3">
      <c r="A19" s="10" t="s">
        <v>67</v>
      </c>
      <c r="B19" s="3" t="s">
        <v>68</v>
      </c>
      <c r="C19" s="5">
        <v>1</v>
      </c>
      <c r="D19" s="11">
        <v>89</v>
      </c>
      <c r="E19" s="6">
        <v>89</v>
      </c>
      <c r="F19" s="5" t="s">
        <v>69</v>
      </c>
      <c r="G19" s="3" t="s">
        <v>51</v>
      </c>
      <c r="H19" s="12" t="s">
        <v>42</v>
      </c>
      <c r="I19" s="3" t="s">
        <v>70</v>
      </c>
      <c r="J19" s="3" t="s">
        <v>29</v>
      </c>
      <c r="K19" s="3" t="s">
        <v>71</v>
      </c>
      <c r="L19" s="13" t="str">
        <f>HYPERLINK("http://slimages.macys.com/is/image/MCY/15331245 ")</f>
        <v xml:space="preserve">http://slimages.macys.com/is/image/MCY/15331245 </v>
      </c>
    </row>
    <row r="20" spans="1:12" ht="69.599999999999994" x14ac:dyDescent="0.3">
      <c r="A20" s="10" t="s">
        <v>72</v>
      </c>
      <c r="B20" s="3" t="s">
        <v>73</v>
      </c>
      <c r="C20" s="5">
        <v>1</v>
      </c>
      <c r="D20" s="11">
        <v>89</v>
      </c>
      <c r="E20" s="6">
        <v>89</v>
      </c>
      <c r="F20" s="5" t="s">
        <v>69</v>
      </c>
      <c r="G20" s="3" t="s">
        <v>51</v>
      </c>
      <c r="H20" s="12" t="s">
        <v>47</v>
      </c>
      <c r="I20" s="3" t="s">
        <v>70</v>
      </c>
      <c r="J20" s="3" t="s">
        <v>29</v>
      </c>
      <c r="K20" s="3" t="s">
        <v>71</v>
      </c>
      <c r="L20" s="13" t="str">
        <f>HYPERLINK("http://slimages.macys.com/is/image/MCY/15331245 ")</f>
        <v xml:space="preserve">http://slimages.macys.com/is/image/MCY/15331245 </v>
      </c>
    </row>
    <row r="21" spans="1:12" ht="69.599999999999994" x14ac:dyDescent="0.3">
      <c r="A21" s="10" t="s">
        <v>74</v>
      </c>
      <c r="B21" s="3" t="s">
        <v>75</v>
      </c>
      <c r="C21" s="5">
        <v>2</v>
      </c>
      <c r="D21" s="11">
        <v>89</v>
      </c>
      <c r="E21" s="6">
        <v>178</v>
      </c>
      <c r="F21" s="5" t="s">
        <v>69</v>
      </c>
      <c r="G21" s="3" t="s">
        <v>51</v>
      </c>
      <c r="H21" s="12" t="s">
        <v>52</v>
      </c>
      <c r="I21" s="3" t="s">
        <v>70</v>
      </c>
      <c r="J21" s="3" t="s">
        <v>29</v>
      </c>
      <c r="K21" s="3" t="s">
        <v>71</v>
      </c>
      <c r="L21" s="13" t="str">
        <f>HYPERLINK("http://slimages.macys.com/is/image/MCY/15331245 ")</f>
        <v xml:space="preserve">http://slimages.macys.com/is/image/MCY/15331245 </v>
      </c>
    </row>
    <row r="22" spans="1:12" ht="69.599999999999994" x14ac:dyDescent="0.3">
      <c r="A22" s="10" t="s">
        <v>76</v>
      </c>
      <c r="B22" s="3" t="s">
        <v>77</v>
      </c>
      <c r="C22" s="5">
        <v>1</v>
      </c>
      <c r="D22" s="11">
        <v>69</v>
      </c>
      <c r="E22" s="6">
        <v>69</v>
      </c>
      <c r="F22" s="5">
        <v>15203429</v>
      </c>
      <c r="G22" s="3" t="s">
        <v>27</v>
      </c>
      <c r="H22" s="12"/>
      <c r="I22" s="3" t="s">
        <v>78</v>
      </c>
      <c r="J22" s="3"/>
      <c r="K22" s="3"/>
      <c r="L22" s="13" t="str">
        <f>HYPERLINK("http://slimages.macys.com/is/image/MCY/17450957 ")</f>
        <v xml:space="preserve">http://slimages.macys.com/is/image/MCY/17450957 </v>
      </c>
    </row>
    <row r="23" spans="1:12" ht="69.599999999999994" x14ac:dyDescent="0.3">
      <c r="A23" s="10" t="s">
        <v>79</v>
      </c>
      <c r="B23" s="3" t="s">
        <v>80</v>
      </c>
      <c r="C23" s="5">
        <v>1</v>
      </c>
      <c r="D23" s="11">
        <v>39.99</v>
      </c>
      <c r="E23" s="6">
        <v>39.99</v>
      </c>
      <c r="F23" s="5">
        <v>798460001</v>
      </c>
      <c r="G23" s="3" t="s">
        <v>51</v>
      </c>
      <c r="H23" s="12" t="s">
        <v>52</v>
      </c>
      <c r="I23" s="3" t="s">
        <v>56</v>
      </c>
      <c r="J23" s="3" t="s">
        <v>29</v>
      </c>
      <c r="K23" s="3" t="s">
        <v>81</v>
      </c>
      <c r="L23" s="13" t="str">
        <f>HYPERLINK("http://slimages.macys.com/is/image/MCY/15294369 ")</f>
        <v xml:space="preserve">http://slimages.macys.com/is/image/MCY/15294369 </v>
      </c>
    </row>
    <row r="24" spans="1:12" ht="69.599999999999994" x14ac:dyDescent="0.3">
      <c r="A24" s="10" t="s">
        <v>82</v>
      </c>
      <c r="B24" s="3" t="s">
        <v>83</v>
      </c>
      <c r="C24" s="5">
        <v>1</v>
      </c>
      <c r="D24" s="11">
        <v>49.99</v>
      </c>
      <c r="E24" s="6">
        <v>49.99</v>
      </c>
      <c r="F24" s="5" t="s">
        <v>84</v>
      </c>
      <c r="G24" s="3" t="s">
        <v>85</v>
      </c>
      <c r="H24" s="12"/>
      <c r="I24" s="3" t="s">
        <v>53</v>
      </c>
      <c r="J24" s="3"/>
      <c r="K24" s="3"/>
      <c r="L24" s="13" t="str">
        <f>HYPERLINK("http://slimages.macys.com/is/image/MCY/18181693 ")</f>
        <v xml:space="preserve">http://slimages.macys.com/is/image/MCY/18181693 </v>
      </c>
    </row>
    <row r="25" spans="1:12" ht="69.599999999999994" x14ac:dyDescent="0.3">
      <c r="A25" s="10" t="s">
        <v>86</v>
      </c>
      <c r="B25" s="3" t="s">
        <v>87</v>
      </c>
      <c r="C25" s="5">
        <v>1</v>
      </c>
      <c r="D25" s="11">
        <v>49.99</v>
      </c>
      <c r="E25" s="6">
        <v>49.99</v>
      </c>
      <c r="F25" s="5" t="s">
        <v>84</v>
      </c>
      <c r="G25" s="3" t="s">
        <v>85</v>
      </c>
      <c r="H25" s="12"/>
      <c r="I25" s="3" t="s">
        <v>53</v>
      </c>
      <c r="J25" s="3"/>
      <c r="K25" s="3"/>
      <c r="L25" s="13" t="str">
        <f>HYPERLINK("http://slimages.macys.com/is/image/MCY/18181693 ")</f>
        <v xml:space="preserve">http://slimages.macys.com/is/image/MCY/18181693 </v>
      </c>
    </row>
    <row r="26" spans="1:12" ht="69.599999999999994" x14ac:dyDescent="0.3">
      <c r="A26" s="10" t="s">
        <v>88</v>
      </c>
      <c r="B26" s="3" t="s">
        <v>89</v>
      </c>
      <c r="C26" s="5">
        <v>1</v>
      </c>
      <c r="D26" s="11">
        <v>49.99</v>
      </c>
      <c r="E26" s="6">
        <v>49.99</v>
      </c>
      <c r="F26" s="5" t="s">
        <v>84</v>
      </c>
      <c r="G26" s="3" t="s">
        <v>85</v>
      </c>
      <c r="H26" s="12" t="s">
        <v>90</v>
      </c>
      <c r="I26" s="3" t="s">
        <v>53</v>
      </c>
      <c r="J26" s="3"/>
      <c r="K26" s="3"/>
      <c r="L26" s="13" t="str">
        <f>HYPERLINK("http://slimages.macys.com/is/image/MCY/18181693 ")</f>
        <v xml:space="preserve">http://slimages.macys.com/is/image/MCY/18181693 </v>
      </c>
    </row>
    <row r="27" spans="1:12" ht="69.599999999999994" x14ac:dyDescent="0.3">
      <c r="A27" s="10" t="s">
        <v>91</v>
      </c>
      <c r="B27" s="3" t="s">
        <v>92</v>
      </c>
      <c r="C27" s="5">
        <v>1</v>
      </c>
      <c r="D27" s="11">
        <v>49.99</v>
      </c>
      <c r="E27" s="6">
        <v>49.99</v>
      </c>
      <c r="F27" s="5" t="s">
        <v>93</v>
      </c>
      <c r="G27" s="3" t="s">
        <v>51</v>
      </c>
      <c r="H27" s="12"/>
      <c r="I27" s="3" t="s">
        <v>53</v>
      </c>
      <c r="J27" s="3"/>
      <c r="K27" s="3"/>
      <c r="L27" s="13" t="str">
        <f>HYPERLINK("http://slimages.macys.com/is/image/MCY/17954304 ")</f>
        <v xml:space="preserve">http://slimages.macys.com/is/image/MCY/17954304 </v>
      </c>
    </row>
    <row r="28" spans="1:12" ht="69.599999999999994" x14ac:dyDescent="0.3">
      <c r="A28" s="10" t="s">
        <v>94</v>
      </c>
      <c r="B28" s="3" t="s">
        <v>95</v>
      </c>
      <c r="C28" s="5">
        <v>1</v>
      </c>
      <c r="D28" s="11">
        <v>49.99</v>
      </c>
      <c r="E28" s="6">
        <v>49.99</v>
      </c>
      <c r="F28" s="5" t="s">
        <v>93</v>
      </c>
      <c r="G28" s="3" t="s">
        <v>51</v>
      </c>
      <c r="H28" s="12"/>
      <c r="I28" s="3" t="s">
        <v>53</v>
      </c>
      <c r="J28" s="3"/>
      <c r="K28" s="3"/>
      <c r="L28" s="13" t="str">
        <f>HYPERLINK("http://slimages.macys.com/is/image/MCY/17954304 ")</f>
        <v xml:space="preserve">http://slimages.macys.com/is/image/MCY/17954304 </v>
      </c>
    </row>
    <row r="29" spans="1:12" ht="69.599999999999994" x14ac:dyDescent="0.3">
      <c r="A29" s="10" t="s">
        <v>96</v>
      </c>
      <c r="B29" s="3" t="s">
        <v>97</v>
      </c>
      <c r="C29" s="5">
        <v>1</v>
      </c>
      <c r="D29" s="11">
        <v>79</v>
      </c>
      <c r="E29" s="6">
        <v>79</v>
      </c>
      <c r="F29" s="5" t="s">
        <v>98</v>
      </c>
      <c r="G29" s="3" t="s">
        <v>99</v>
      </c>
      <c r="H29" s="12"/>
      <c r="I29" s="3" t="s">
        <v>100</v>
      </c>
      <c r="J29" s="3"/>
      <c r="K29" s="3"/>
      <c r="L29" s="13" t="str">
        <f>HYPERLINK("http://slimages.macys.com/is/image/MCY/17651245 ")</f>
        <v xml:space="preserve">http://slimages.macys.com/is/image/MCY/17651245 </v>
      </c>
    </row>
    <row r="30" spans="1:12" ht="69.599999999999994" x14ac:dyDescent="0.3">
      <c r="A30" s="10" t="s">
        <v>101</v>
      </c>
      <c r="B30" s="3" t="s">
        <v>102</v>
      </c>
      <c r="C30" s="5">
        <v>1</v>
      </c>
      <c r="D30" s="11">
        <v>44.99</v>
      </c>
      <c r="E30" s="6">
        <v>44.99</v>
      </c>
      <c r="F30" s="5" t="s">
        <v>103</v>
      </c>
      <c r="G30" s="3" t="s">
        <v>51</v>
      </c>
      <c r="H30" s="12" t="s">
        <v>42</v>
      </c>
      <c r="I30" s="3" t="s">
        <v>53</v>
      </c>
      <c r="J30" s="3"/>
      <c r="K30" s="3"/>
      <c r="L30" s="13" t="str">
        <f>HYPERLINK("http://slimages.macys.com/is/image/MCY/17954148 ")</f>
        <v xml:space="preserve">http://slimages.macys.com/is/image/MCY/17954148 </v>
      </c>
    </row>
    <row r="31" spans="1:12" ht="69.599999999999994" x14ac:dyDescent="0.3">
      <c r="A31" s="10" t="s">
        <v>104</v>
      </c>
      <c r="B31" s="3" t="s">
        <v>105</v>
      </c>
      <c r="C31" s="5">
        <v>1</v>
      </c>
      <c r="D31" s="11">
        <v>44.99</v>
      </c>
      <c r="E31" s="6">
        <v>44.99</v>
      </c>
      <c r="F31" s="5" t="s">
        <v>106</v>
      </c>
      <c r="G31" s="3" t="s">
        <v>51</v>
      </c>
      <c r="H31" s="12" t="s">
        <v>47</v>
      </c>
      <c r="I31" s="3" t="s">
        <v>53</v>
      </c>
      <c r="J31" s="3"/>
      <c r="K31" s="3"/>
      <c r="L31" s="13" t="str">
        <f>HYPERLINK("http://slimages.macys.com/is/image/MCY/17959554 ")</f>
        <v xml:space="preserve">http://slimages.macys.com/is/image/MCY/17959554 </v>
      </c>
    </row>
    <row r="32" spans="1:12" ht="69.599999999999994" x14ac:dyDescent="0.3">
      <c r="A32" s="10" t="s">
        <v>107</v>
      </c>
      <c r="B32" s="3" t="s">
        <v>108</v>
      </c>
      <c r="C32" s="5">
        <v>21</v>
      </c>
      <c r="D32" s="11">
        <v>59</v>
      </c>
      <c r="E32" s="6">
        <v>1239</v>
      </c>
      <c r="F32" s="5" t="s">
        <v>109</v>
      </c>
      <c r="G32" s="3" t="s">
        <v>110</v>
      </c>
      <c r="H32" s="12" t="s">
        <v>42</v>
      </c>
      <c r="I32" s="3" t="s">
        <v>111</v>
      </c>
      <c r="J32" s="3"/>
      <c r="K32" s="3"/>
      <c r="L32" s="13" t="str">
        <f>HYPERLINK("http://slimages.macys.com/is/image/MCY/16684374 ")</f>
        <v xml:space="preserve">http://slimages.macys.com/is/image/MCY/16684374 </v>
      </c>
    </row>
    <row r="33" spans="1:12" ht="69.599999999999994" x14ac:dyDescent="0.3">
      <c r="A33" s="10" t="s">
        <v>112</v>
      </c>
      <c r="B33" s="3" t="s">
        <v>113</v>
      </c>
      <c r="C33" s="5">
        <v>1</v>
      </c>
      <c r="D33" s="11">
        <v>59</v>
      </c>
      <c r="E33" s="6">
        <v>59</v>
      </c>
      <c r="F33" s="5" t="s">
        <v>114</v>
      </c>
      <c r="G33" s="3" t="s">
        <v>115</v>
      </c>
      <c r="H33" s="12" t="s">
        <v>47</v>
      </c>
      <c r="I33" s="3" t="s">
        <v>111</v>
      </c>
      <c r="J33" s="3"/>
      <c r="K33" s="3"/>
      <c r="L33" s="13" t="str">
        <f>HYPERLINK("http://slimages.macys.com/is/image/MCY/9859589 ")</f>
        <v xml:space="preserve">http://slimages.macys.com/is/image/MCY/9859589 </v>
      </c>
    </row>
    <row r="34" spans="1:12" ht="69.599999999999994" x14ac:dyDescent="0.3">
      <c r="A34" s="10" t="s">
        <v>116</v>
      </c>
      <c r="B34" s="3" t="s">
        <v>117</v>
      </c>
      <c r="C34" s="5">
        <v>1</v>
      </c>
      <c r="D34" s="11">
        <v>65</v>
      </c>
      <c r="E34" s="6">
        <v>65</v>
      </c>
      <c r="F34" s="5">
        <v>30128674</v>
      </c>
      <c r="G34" s="3" t="s">
        <v>110</v>
      </c>
      <c r="H34" s="12" t="s">
        <v>90</v>
      </c>
      <c r="I34" s="3" t="s">
        <v>118</v>
      </c>
      <c r="J34" s="3"/>
      <c r="K34" s="3"/>
      <c r="L34" s="13" t="str">
        <f>HYPERLINK("http://slimages.macys.com/is/image/MCY/17987685 ")</f>
        <v xml:space="preserve">http://slimages.macys.com/is/image/MCY/17987685 </v>
      </c>
    </row>
    <row r="35" spans="1:12" ht="69.599999999999994" x14ac:dyDescent="0.3">
      <c r="A35" s="10" t="s">
        <v>119</v>
      </c>
      <c r="B35" s="3" t="s">
        <v>120</v>
      </c>
      <c r="C35" s="5">
        <v>1</v>
      </c>
      <c r="D35" s="11">
        <v>65</v>
      </c>
      <c r="E35" s="6">
        <v>65</v>
      </c>
      <c r="F35" s="5">
        <v>30126663</v>
      </c>
      <c r="G35" s="3" t="s">
        <v>121</v>
      </c>
      <c r="H35" s="12" t="s">
        <v>52</v>
      </c>
      <c r="I35" s="3" t="s">
        <v>122</v>
      </c>
      <c r="J35" s="3"/>
      <c r="K35" s="3"/>
      <c r="L35" s="13" t="str">
        <f>HYPERLINK("http://slimages.macys.com/is/image/MCY/17922870 ")</f>
        <v xml:space="preserve">http://slimages.macys.com/is/image/MCY/17922870 </v>
      </c>
    </row>
    <row r="36" spans="1:12" ht="69.599999999999994" x14ac:dyDescent="0.3">
      <c r="A36" s="10" t="s">
        <v>123</v>
      </c>
      <c r="B36" s="3" t="s">
        <v>124</v>
      </c>
      <c r="C36" s="5">
        <v>2</v>
      </c>
      <c r="D36" s="11">
        <v>65</v>
      </c>
      <c r="E36" s="6">
        <v>130</v>
      </c>
      <c r="F36" s="5">
        <v>30128758</v>
      </c>
      <c r="G36" s="3" t="s">
        <v>121</v>
      </c>
      <c r="H36" s="12" t="s">
        <v>90</v>
      </c>
      <c r="I36" s="3" t="s">
        <v>122</v>
      </c>
      <c r="J36" s="3"/>
      <c r="K36" s="3"/>
      <c r="L36" s="13" t="str">
        <f>HYPERLINK("http://slimages.macys.com/is/image/MCY/17922843 ")</f>
        <v xml:space="preserve">http://slimages.macys.com/is/image/MCY/17922843 </v>
      </c>
    </row>
    <row r="37" spans="1:12" ht="69.599999999999994" x14ac:dyDescent="0.3">
      <c r="A37" s="10" t="s">
        <v>125</v>
      </c>
      <c r="B37" s="3" t="s">
        <v>126</v>
      </c>
      <c r="C37" s="5">
        <v>1</v>
      </c>
      <c r="D37" s="11">
        <v>69.5</v>
      </c>
      <c r="E37" s="6">
        <v>69.5</v>
      </c>
      <c r="F37" s="5">
        <v>30127445</v>
      </c>
      <c r="G37" s="3" t="s">
        <v>127</v>
      </c>
      <c r="H37" s="12"/>
      <c r="I37" s="3" t="s">
        <v>118</v>
      </c>
      <c r="J37" s="3"/>
      <c r="K37" s="3"/>
      <c r="L37" s="13" t="str">
        <f>HYPERLINK("http://slimages.macys.com/is/image/MCY/17744312 ")</f>
        <v xml:space="preserve">http://slimages.macys.com/is/image/MCY/17744312 </v>
      </c>
    </row>
    <row r="38" spans="1:12" ht="69.599999999999994" x14ac:dyDescent="0.3">
      <c r="A38" s="10" t="s">
        <v>128</v>
      </c>
      <c r="B38" s="3" t="s">
        <v>129</v>
      </c>
      <c r="C38" s="5">
        <v>1</v>
      </c>
      <c r="D38" s="11">
        <v>39.99</v>
      </c>
      <c r="E38" s="6">
        <v>39.99</v>
      </c>
      <c r="F38" s="5" t="s">
        <v>130</v>
      </c>
      <c r="G38" s="3" t="s">
        <v>51</v>
      </c>
      <c r="H38" s="12" t="s">
        <v>35</v>
      </c>
      <c r="I38" s="3" t="s">
        <v>53</v>
      </c>
      <c r="J38" s="3"/>
      <c r="K38" s="3"/>
      <c r="L38" s="13" t="str">
        <f>HYPERLINK("http://slimages.macys.com/is/image/MCY/17954384 ")</f>
        <v xml:space="preserve">http://slimages.macys.com/is/image/MCY/17954384 </v>
      </c>
    </row>
    <row r="39" spans="1:12" ht="69.599999999999994" x14ac:dyDescent="0.3">
      <c r="A39" s="10" t="s">
        <v>131</v>
      </c>
      <c r="B39" s="3" t="s">
        <v>132</v>
      </c>
      <c r="C39" s="5">
        <v>1</v>
      </c>
      <c r="D39" s="11">
        <v>69</v>
      </c>
      <c r="E39" s="6">
        <v>69</v>
      </c>
      <c r="F39" s="5" t="s">
        <v>133</v>
      </c>
      <c r="G39" s="3" t="s">
        <v>27</v>
      </c>
      <c r="H39" s="12"/>
      <c r="I39" s="3" t="s">
        <v>134</v>
      </c>
      <c r="J39" s="3"/>
      <c r="K39" s="3"/>
      <c r="L39" s="13" t="str">
        <f>HYPERLINK("http://slimages.macys.com/is/image/MCY/16807300 ")</f>
        <v xml:space="preserve">http://slimages.macys.com/is/image/MCY/16807300 </v>
      </c>
    </row>
    <row r="40" spans="1:12" ht="69.599999999999994" x14ac:dyDescent="0.3">
      <c r="A40" s="10" t="s">
        <v>135</v>
      </c>
      <c r="B40" s="3" t="s">
        <v>136</v>
      </c>
      <c r="C40" s="5">
        <v>1</v>
      </c>
      <c r="D40" s="11">
        <v>22.99</v>
      </c>
      <c r="E40" s="6">
        <v>22.99</v>
      </c>
      <c r="F40" s="5" t="s">
        <v>137</v>
      </c>
      <c r="G40" s="3" t="s">
        <v>138</v>
      </c>
      <c r="H40" s="12" t="s">
        <v>139</v>
      </c>
      <c r="I40" s="3" t="s">
        <v>140</v>
      </c>
      <c r="J40" s="3"/>
      <c r="K40" s="3"/>
      <c r="L40" s="13" t="str">
        <f>HYPERLINK("http://slimages.macys.com/is/image/MCY/16361118 ")</f>
        <v xml:space="preserve">http://slimages.macys.com/is/image/MCY/16361118 </v>
      </c>
    </row>
    <row r="41" spans="1:12" ht="69.599999999999994" x14ac:dyDescent="0.3">
      <c r="A41" s="10" t="s">
        <v>141</v>
      </c>
      <c r="B41" s="3" t="s">
        <v>142</v>
      </c>
      <c r="C41" s="5">
        <v>1</v>
      </c>
      <c r="D41" s="11">
        <v>32.99</v>
      </c>
      <c r="E41" s="6">
        <v>32.99</v>
      </c>
      <c r="F41" s="5" t="s">
        <v>143</v>
      </c>
      <c r="G41" s="3" t="s">
        <v>144</v>
      </c>
      <c r="H41" s="12" t="s">
        <v>52</v>
      </c>
      <c r="I41" s="3" t="s">
        <v>53</v>
      </c>
      <c r="J41" s="3"/>
      <c r="K41" s="3"/>
      <c r="L41" s="13" t="str">
        <f>HYPERLINK("http://slimages.macys.com/is/image/MCY/17954278 ")</f>
        <v xml:space="preserve">http://slimages.macys.com/is/image/MCY/17954278 </v>
      </c>
    </row>
    <row r="42" spans="1:12" ht="69.599999999999994" x14ac:dyDescent="0.3">
      <c r="A42" s="10" t="s">
        <v>145</v>
      </c>
      <c r="B42" s="3" t="s">
        <v>146</v>
      </c>
      <c r="C42" s="5">
        <v>1</v>
      </c>
      <c r="D42" s="11">
        <v>32.99</v>
      </c>
      <c r="E42" s="6">
        <v>32.99</v>
      </c>
      <c r="F42" s="5" t="s">
        <v>147</v>
      </c>
      <c r="G42" s="3" t="s">
        <v>144</v>
      </c>
      <c r="H42" s="12" t="s">
        <v>148</v>
      </c>
      <c r="I42" s="3" t="s">
        <v>53</v>
      </c>
      <c r="J42" s="3"/>
      <c r="K42" s="3"/>
      <c r="L42" s="13" t="str">
        <f>HYPERLINK("http://slimages.macys.com/is/image/MCY/17954162 ")</f>
        <v xml:space="preserve">http://slimages.macys.com/is/image/MCY/17954162 </v>
      </c>
    </row>
    <row r="43" spans="1:12" ht="69.599999999999994" x14ac:dyDescent="0.3">
      <c r="A43" s="10" t="s">
        <v>149</v>
      </c>
      <c r="B43" s="3" t="s">
        <v>150</v>
      </c>
      <c r="C43" s="5">
        <v>1</v>
      </c>
      <c r="D43" s="11">
        <v>32.99</v>
      </c>
      <c r="E43" s="6">
        <v>32.99</v>
      </c>
      <c r="F43" s="5" t="s">
        <v>147</v>
      </c>
      <c r="G43" s="3" t="s">
        <v>144</v>
      </c>
      <c r="H43" s="12" t="s">
        <v>52</v>
      </c>
      <c r="I43" s="3" t="s">
        <v>53</v>
      </c>
      <c r="J43" s="3"/>
      <c r="K43" s="3"/>
      <c r="L43" s="13" t="str">
        <f>HYPERLINK("http://slimages.macys.com/is/image/MCY/17954162 ")</f>
        <v xml:space="preserve">http://slimages.macys.com/is/image/MCY/17954162 </v>
      </c>
    </row>
    <row r="44" spans="1:12" ht="69.599999999999994" x14ac:dyDescent="0.3">
      <c r="A44" s="10" t="s">
        <v>151</v>
      </c>
      <c r="B44" s="3" t="s">
        <v>152</v>
      </c>
      <c r="C44" s="5">
        <v>1</v>
      </c>
      <c r="D44" s="11">
        <v>39</v>
      </c>
      <c r="E44" s="6">
        <v>39</v>
      </c>
      <c r="F44" s="5" t="s">
        <v>153</v>
      </c>
      <c r="G44" s="3"/>
      <c r="H44" s="12" t="s">
        <v>148</v>
      </c>
      <c r="I44" s="3" t="s">
        <v>154</v>
      </c>
      <c r="J44" s="3" t="s">
        <v>29</v>
      </c>
      <c r="K44" s="3" t="s">
        <v>155</v>
      </c>
      <c r="L44" s="13" t="str">
        <f>HYPERLINK("http://slimages.macys.com/is/image/MCY/16338301 ")</f>
        <v xml:space="preserve">http://slimages.macys.com/is/image/MCY/16338301 </v>
      </c>
    </row>
    <row r="45" spans="1:12" ht="69.599999999999994" x14ac:dyDescent="0.3">
      <c r="A45" s="10" t="s">
        <v>156</v>
      </c>
      <c r="B45" s="3" t="s">
        <v>157</v>
      </c>
      <c r="C45" s="5">
        <v>1</v>
      </c>
      <c r="D45" s="11">
        <v>69.5</v>
      </c>
      <c r="E45" s="6">
        <v>69.5</v>
      </c>
      <c r="F45" s="5">
        <v>60424998</v>
      </c>
      <c r="G45" s="3" t="s">
        <v>27</v>
      </c>
      <c r="H45" s="12" t="s">
        <v>90</v>
      </c>
      <c r="I45" s="3" t="s">
        <v>118</v>
      </c>
      <c r="J45" s="3" t="s">
        <v>29</v>
      </c>
      <c r="K45" s="3" t="s">
        <v>158</v>
      </c>
      <c r="L45" s="13" t="str">
        <f>HYPERLINK("http://slimages.macys.com/is/image/MCY/3759041 ")</f>
        <v xml:space="preserve">http://slimages.macys.com/is/image/MCY/3759041 </v>
      </c>
    </row>
    <row r="46" spans="1:12" ht="69.599999999999994" x14ac:dyDescent="0.3">
      <c r="A46" s="10" t="s">
        <v>159</v>
      </c>
      <c r="B46" s="3" t="s">
        <v>160</v>
      </c>
      <c r="C46" s="5">
        <v>1</v>
      </c>
      <c r="D46" s="11">
        <v>25.99</v>
      </c>
      <c r="E46" s="6">
        <v>25.99</v>
      </c>
      <c r="F46" s="5" t="s">
        <v>161</v>
      </c>
      <c r="G46" s="3" t="s">
        <v>41</v>
      </c>
      <c r="H46" s="12" t="s">
        <v>162</v>
      </c>
      <c r="I46" s="3" t="s">
        <v>163</v>
      </c>
      <c r="J46" s="3"/>
      <c r="K46" s="3"/>
      <c r="L46" s="13" t="str">
        <f>HYPERLINK("http://slimages.macys.com/is/image/MCY/3858043 ")</f>
        <v xml:space="preserve">http://slimages.macys.com/is/image/MCY/3858043 </v>
      </c>
    </row>
    <row r="47" spans="1:12" ht="69.599999999999994" x14ac:dyDescent="0.3">
      <c r="A47" s="10" t="s">
        <v>164</v>
      </c>
      <c r="B47" s="3" t="s">
        <v>165</v>
      </c>
      <c r="C47" s="5">
        <v>1</v>
      </c>
      <c r="D47" s="11">
        <v>27.99</v>
      </c>
      <c r="E47" s="6">
        <v>27.99</v>
      </c>
      <c r="F47" s="5" t="s">
        <v>166</v>
      </c>
      <c r="G47" s="3" t="s">
        <v>51</v>
      </c>
      <c r="H47" s="12" t="s">
        <v>47</v>
      </c>
      <c r="I47" s="3" t="s">
        <v>167</v>
      </c>
      <c r="J47" s="3"/>
      <c r="K47" s="3"/>
      <c r="L47" s="13" t="str">
        <f>HYPERLINK("http://slimages.macys.com/is/image/MCY/17794334 ")</f>
        <v xml:space="preserve">http://slimages.macys.com/is/image/MCY/17794334 </v>
      </c>
    </row>
    <row r="48" spans="1:12" ht="69.599999999999994" x14ac:dyDescent="0.3">
      <c r="A48" s="10" t="s">
        <v>168</v>
      </c>
      <c r="B48" s="3" t="s">
        <v>169</v>
      </c>
      <c r="C48" s="5">
        <v>1</v>
      </c>
      <c r="D48" s="11">
        <v>24.99</v>
      </c>
      <c r="E48" s="6">
        <v>24.99</v>
      </c>
      <c r="F48" s="5" t="s">
        <v>170</v>
      </c>
      <c r="G48" s="3" t="s">
        <v>171</v>
      </c>
      <c r="H48" s="12" t="s">
        <v>47</v>
      </c>
      <c r="I48" s="3" t="s">
        <v>172</v>
      </c>
      <c r="J48" s="3"/>
      <c r="K48" s="3"/>
      <c r="L48" s="13" t="str">
        <f>HYPERLINK("http://slimages.macys.com/is/image/MCY/17720641 ")</f>
        <v xml:space="preserve">http://slimages.macys.com/is/image/MCY/17720641 </v>
      </c>
    </row>
    <row r="49" spans="1:12" ht="69.599999999999994" x14ac:dyDescent="0.3">
      <c r="A49" s="10" t="s">
        <v>173</v>
      </c>
      <c r="B49" s="3" t="s">
        <v>174</v>
      </c>
      <c r="C49" s="5">
        <v>1</v>
      </c>
      <c r="D49" s="11">
        <v>24.99</v>
      </c>
      <c r="E49" s="6">
        <v>24.99</v>
      </c>
      <c r="F49" s="5" t="s">
        <v>175</v>
      </c>
      <c r="G49" s="3" t="s">
        <v>176</v>
      </c>
      <c r="H49" s="12" t="s">
        <v>35</v>
      </c>
      <c r="I49" s="3" t="s">
        <v>177</v>
      </c>
      <c r="J49" s="3"/>
      <c r="K49" s="3"/>
      <c r="L49" s="13" t="str">
        <f>HYPERLINK("http://slimages.macys.com/is/image/MCY/17729930 ")</f>
        <v xml:space="preserve">http://slimages.macys.com/is/image/MCY/17729930 </v>
      </c>
    </row>
    <row r="50" spans="1:12" ht="69.599999999999994" x14ac:dyDescent="0.3">
      <c r="A50" s="10" t="s">
        <v>178</v>
      </c>
      <c r="B50" s="3" t="s">
        <v>179</v>
      </c>
      <c r="C50" s="5">
        <v>1</v>
      </c>
      <c r="D50" s="11">
        <v>24.99</v>
      </c>
      <c r="E50" s="6">
        <v>24.99</v>
      </c>
      <c r="F50" s="5" t="s">
        <v>170</v>
      </c>
      <c r="G50" s="3" t="s">
        <v>171</v>
      </c>
      <c r="H50" s="12" t="s">
        <v>35</v>
      </c>
      <c r="I50" s="3" t="s">
        <v>172</v>
      </c>
      <c r="J50" s="3"/>
      <c r="K50" s="3"/>
      <c r="L50" s="13" t="str">
        <f>HYPERLINK("http://slimages.macys.com/is/image/MCY/17720641 ")</f>
        <v xml:space="preserve">http://slimages.macys.com/is/image/MCY/17720641 </v>
      </c>
    </row>
    <row r="51" spans="1:12" ht="69.599999999999994" x14ac:dyDescent="0.3">
      <c r="A51" s="10" t="s">
        <v>180</v>
      </c>
      <c r="B51" s="3" t="s">
        <v>181</v>
      </c>
      <c r="C51" s="5">
        <v>1</v>
      </c>
      <c r="D51" s="11">
        <v>24.99</v>
      </c>
      <c r="E51" s="6">
        <v>24.99</v>
      </c>
      <c r="F51" s="5" t="s">
        <v>182</v>
      </c>
      <c r="G51" s="3" t="s">
        <v>183</v>
      </c>
      <c r="H51" s="12" t="s">
        <v>42</v>
      </c>
      <c r="I51" s="3" t="s">
        <v>167</v>
      </c>
      <c r="J51" s="3"/>
      <c r="K51" s="3"/>
      <c r="L51" s="13" t="str">
        <f>HYPERLINK("http://slimages.macys.com/is/image/MCY/17925048 ")</f>
        <v xml:space="preserve">http://slimages.macys.com/is/image/MCY/17925048 </v>
      </c>
    </row>
    <row r="52" spans="1:12" ht="69.599999999999994" x14ac:dyDescent="0.3">
      <c r="A52" s="10" t="s">
        <v>184</v>
      </c>
      <c r="B52" s="3" t="s">
        <v>185</v>
      </c>
      <c r="C52" s="5">
        <v>1</v>
      </c>
      <c r="D52" s="11">
        <v>27.99</v>
      </c>
      <c r="E52" s="6">
        <v>27.99</v>
      </c>
      <c r="F52" s="5" t="s">
        <v>186</v>
      </c>
      <c r="G52" s="3" t="s">
        <v>187</v>
      </c>
      <c r="H52" s="12" t="s">
        <v>52</v>
      </c>
      <c r="I52" s="3" t="s">
        <v>188</v>
      </c>
      <c r="J52" s="3"/>
      <c r="K52" s="3"/>
      <c r="L52" s="13" t="str">
        <f>HYPERLINK("http://slimages.macys.com/is/image/MCY/18101579 ")</f>
        <v xml:space="preserve">http://slimages.macys.com/is/image/MCY/18101579 </v>
      </c>
    </row>
    <row r="53" spans="1:12" ht="69.599999999999994" x14ac:dyDescent="0.3">
      <c r="A53" s="10" t="s">
        <v>189</v>
      </c>
      <c r="B53" s="3" t="s">
        <v>190</v>
      </c>
      <c r="C53" s="5">
        <v>1</v>
      </c>
      <c r="D53" s="11">
        <v>27.99</v>
      </c>
      <c r="E53" s="6">
        <v>27.99</v>
      </c>
      <c r="F53" s="5" t="s">
        <v>186</v>
      </c>
      <c r="G53" s="3" t="s">
        <v>191</v>
      </c>
      <c r="H53" s="12" t="s">
        <v>148</v>
      </c>
      <c r="I53" s="3" t="s">
        <v>188</v>
      </c>
      <c r="J53" s="3"/>
      <c r="K53" s="3"/>
      <c r="L53" s="13" t="str">
        <f>HYPERLINK("http://slimages.macys.com/is/image/MCY/18101579 ")</f>
        <v xml:space="preserve">http://slimages.macys.com/is/image/MCY/18101579 </v>
      </c>
    </row>
    <row r="54" spans="1:12" ht="69.599999999999994" x14ac:dyDescent="0.3">
      <c r="A54" s="10" t="s">
        <v>192</v>
      </c>
      <c r="B54" s="3" t="s">
        <v>193</v>
      </c>
      <c r="C54" s="5">
        <v>1</v>
      </c>
      <c r="D54" s="11">
        <v>24.99</v>
      </c>
      <c r="E54" s="6">
        <v>24.99</v>
      </c>
      <c r="F54" s="5" t="s">
        <v>194</v>
      </c>
      <c r="G54" s="3" t="s">
        <v>195</v>
      </c>
      <c r="H54" s="12" t="s">
        <v>47</v>
      </c>
      <c r="I54" s="3" t="s">
        <v>167</v>
      </c>
      <c r="J54" s="3"/>
      <c r="K54" s="3"/>
      <c r="L54" s="13" t="str">
        <f>HYPERLINK("http://slimages.macys.com/is/image/MCY/17794351 ")</f>
        <v xml:space="preserve">http://slimages.macys.com/is/image/MCY/17794351 </v>
      </c>
    </row>
    <row r="55" spans="1:12" ht="69.599999999999994" x14ac:dyDescent="0.3">
      <c r="A55" s="10" t="s">
        <v>196</v>
      </c>
      <c r="B55" s="3" t="s">
        <v>197</v>
      </c>
      <c r="C55" s="5">
        <v>1</v>
      </c>
      <c r="D55" s="11">
        <v>29.99</v>
      </c>
      <c r="E55" s="6">
        <v>29.99</v>
      </c>
      <c r="F55" s="5" t="s">
        <v>198</v>
      </c>
      <c r="G55" s="3" t="s">
        <v>51</v>
      </c>
      <c r="H55" s="12" t="s">
        <v>199</v>
      </c>
      <c r="I55" s="3" t="s">
        <v>163</v>
      </c>
      <c r="J55" s="3"/>
      <c r="K55" s="3"/>
      <c r="L55" s="13" t="str">
        <f>HYPERLINK("http://slimages.macys.com/is/image/MCY/17609348 ")</f>
        <v xml:space="preserve">http://slimages.macys.com/is/image/MCY/17609348 </v>
      </c>
    </row>
    <row r="56" spans="1:12" ht="69.599999999999994" x14ac:dyDescent="0.3">
      <c r="A56" s="10" t="s">
        <v>200</v>
      </c>
      <c r="B56" s="3" t="s">
        <v>201</v>
      </c>
      <c r="C56" s="5">
        <v>1</v>
      </c>
      <c r="D56" s="11">
        <v>25.99</v>
      </c>
      <c r="E56" s="6">
        <v>25.99</v>
      </c>
      <c r="F56" s="5" t="s">
        <v>202</v>
      </c>
      <c r="G56" s="3" t="s">
        <v>99</v>
      </c>
      <c r="H56" s="12" t="s">
        <v>203</v>
      </c>
      <c r="I56" s="3" t="s">
        <v>163</v>
      </c>
      <c r="J56" s="3"/>
      <c r="K56" s="3"/>
      <c r="L56" s="13" t="str">
        <f>HYPERLINK("http://slimages.macys.com/is/image/MCY/17978706 ")</f>
        <v xml:space="preserve">http://slimages.macys.com/is/image/MCY/17978706 </v>
      </c>
    </row>
    <row r="57" spans="1:12" ht="69.599999999999994" x14ac:dyDescent="0.3">
      <c r="A57" s="10" t="s">
        <v>204</v>
      </c>
      <c r="B57" s="3" t="s">
        <v>205</v>
      </c>
      <c r="C57" s="5">
        <v>1</v>
      </c>
      <c r="D57" s="11">
        <v>24.99</v>
      </c>
      <c r="E57" s="6">
        <v>24.99</v>
      </c>
      <c r="F57" s="5" t="s">
        <v>206</v>
      </c>
      <c r="G57" s="3" t="s">
        <v>51</v>
      </c>
      <c r="H57" s="12" t="s">
        <v>148</v>
      </c>
      <c r="I57" s="3" t="s">
        <v>177</v>
      </c>
      <c r="J57" s="3"/>
      <c r="K57" s="3"/>
      <c r="L57" s="13" t="str">
        <f>HYPERLINK("http://slimages.macys.com/is/image/MCY/18065876 ")</f>
        <v xml:space="preserve">http://slimages.macys.com/is/image/MCY/18065876 </v>
      </c>
    </row>
    <row r="58" spans="1:12" ht="69.599999999999994" x14ac:dyDescent="0.3">
      <c r="A58" s="10" t="s">
        <v>207</v>
      </c>
      <c r="B58" s="3" t="s">
        <v>208</v>
      </c>
      <c r="C58" s="5">
        <v>1</v>
      </c>
      <c r="D58" s="11">
        <v>89.99</v>
      </c>
      <c r="E58" s="6">
        <v>89.99</v>
      </c>
      <c r="F58" s="5" t="s">
        <v>209</v>
      </c>
      <c r="G58" s="3" t="s">
        <v>144</v>
      </c>
      <c r="H58" s="12"/>
      <c r="I58" s="3" t="s">
        <v>210</v>
      </c>
      <c r="J58" s="3"/>
      <c r="K58" s="3"/>
      <c r="L58" s="13" t="str">
        <f>HYPERLINK("http://slimages.macys.com/is/image/MCY/18261059 ")</f>
        <v xml:space="preserve">http://slimages.macys.com/is/image/MCY/18261059 </v>
      </c>
    </row>
    <row r="59" spans="1:12" ht="69.599999999999994" x14ac:dyDescent="0.3">
      <c r="A59" s="10" t="s">
        <v>211</v>
      </c>
      <c r="B59" s="3" t="s">
        <v>212</v>
      </c>
      <c r="C59" s="5">
        <v>1</v>
      </c>
      <c r="D59" s="11">
        <v>89.99</v>
      </c>
      <c r="E59" s="6">
        <v>89.99</v>
      </c>
      <c r="F59" s="5" t="s">
        <v>213</v>
      </c>
      <c r="G59" s="3"/>
      <c r="H59" s="12"/>
      <c r="I59" s="3" t="s">
        <v>210</v>
      </c>
      <c r="J59" s="3"/>
      <c r="K59" s="3"/>
      <c r="L59" s="13" t="str">
        <f>HYPERLINK("http://slimages.macys.com/is/image/MCY/18261246 ")</f>
        <v xml:space="preserve">http://slimages.macys.com/is/image/MCY/18261246 </v>
      </c>
    </row>
    <row r="60" spans="1:12" ht="69.599999999999994" x14ac:dyDescent="0.3">
      <c r="A60" s="10" t="s">
        <v>214</v>
      </c>
      <c r="B60" s="3" t="s">
        <v>215</v>
      </c>
      <c r="C60" s="5">
        <v>1</v>
      </c>
      <c r="D60" s="11">
        <v>89.99</v>
      </c>
      <c r="E60" s="6">
        <v>89.99</v>
      </c>
      <c r="F60" s="5" t="s">
        <v>209</v>
      </c>
      <c r="G60" s="3" t="s">
        <v>144</v>
      </c>
      <c r="H60" s="12"/>
      <c r="I60" s="3" t="s">
        <v>210</v>
      </c>
      <c r="J60" s="3"/>
      <c r="K60" s="3"/>
      <c r="L60" s="13" t="str">
        <f>HYPERLINK("http://slimages.macys.com/is/image/MCY/18261059 ")</f>
        <v xml:space="preserve">http://slimages.macys.com/is/image/MCY/18261059 </v>
      </c>
    </row>
    <row r="61" spans="1:12" ht="69.599999999999994" x14ac:dyDescent="0.3">
      <c r="A61" s="10" t="s">
        <v>216</v>
      </c>
      <c r="B61" s="3" t="s">
        <v>217</v>
      </c>
      <c r="C61" s="5">
        <v>1</v>
      </c>
      <c r="D61" s="11">
        <v>24.99</v>
      </c>
      <c r="E61" s="6">
        <v>24.99</v>
      </c>
      <c r="F61" s="5" t="s">
        <v>218</v>
      </c>
      <c r="G61" s="3" t="s">
        <v>219</v>
      </c>
      <c r="H61" s="12" t="s">
        <v>42</v>
      </c>
      <c r="I61" s="3" t="s">
        <v>188</v>
      </c>
      <c r="J61" s="3"/>
      <c r="K61" s="3"/>
      <c r="L61" s="13" t="str">
        <f>HYPERLINK("http://slimages.macys.com/is/image/MCY/18101354 ")</f>
        <v xml:space="preserve">http://slimages.macys.com/is/image/MCY/18101354 </v>
      </c>
    </row>
    <row r="62" spans="1:12" ht="69.599999999999994" x14ac:dyDescent="0.3">
      <c r="A62" s="10" t="s">
        <v>220</v>
      </c>
      <c r="B62" s="3" t="s">
        <v>221</v>
      </c>
      <c r="C62" s="5">
        <v>1</v>
      </c>
      <c r="D62" s="11">
        <v>22.99</v>
      </c>
      <c r="E62" s="6">
        <v>22.99</v>
      </c>
      <c r="F62" s="5" t="s">
        <v>222</v>
      </c>
      <c r="G62" s="3" t="s">
        <v>51</v>
      </c>
      <c r="H62" s="12" t="s">
        <v>148</v>
      </c>
      <c r="I62" s="3" t="s">
        <v>167</v>
      </c>
      <c r="J62" s="3"/>
      <c r="K62" s="3"/>
      <c r="L62" s="13" t="str">
        <f>HYPERLINK("http://slimages.macys.com/is/image/MCY/17862410 ")</f>
        <v xml:space="preserve">http://slimages.macys.com/is/image/MCY/17862410 </v>
      </c>
    </row>
    <row r="63" spans="1:12" ht="69.599999999999994" x14ac:dyDescent="0.3">
      <c r="A63" s="10" t="s">
        <v>223</v>
      </c>
      <c r="B63" s="3" t="s">
        <v>224</v>
      </c>
      <c r="C63" s="5">
        <v>1</v>
      </c>
      <c r="D63" s="11">
        <v>25.99</v>
      </c>
      <c r="E63" s="6">
        <v>25.99</v>
      </c>
      <c r="F63" s="5" t="s">
        <v>225</v>
      </c>
      <c r="G63" s="3" t="s">
        <v>127</v>
      </c>
      <c r="H63" s="12" t="s">
        <v>139</v>
      </c>
      <c r="I63" s="3" t="s">
        <v>226</v>
      </c>
      <c r="J63" s="3"/>
      <c r="K63" s="3"/>
      <c r="L63" s="13" t="str">
        <f>HYPERLINK("http://slimages.macys.com/is/image/MCY/18137847 ")</f>
        <v xml:space="preserve">http://slimages.macys.com/is/image/MCY/18137847 </v>
      </c>
    </row>
    <row r="64" spans="1:12" ht="69.599999999999994" x14ac:dyDescent="0.3">
      <c r="A64" s="10" t="s">
        <v>227</v>
      </c>
      <c r="B64" s="3" t="s">
        <v>228</v>
      </c>
      <c r="C64" s="5">
        <v>1</v>
      </c>
      <c r="D64" s="11">
        <v>17.989999999999998</v>
      </c>
      <c r="E64" s="6">
        <v>17.989999999999998</v>
      </c>
      <c r="F64" s="5">
        <v>173690977</v>
      </c>
      <c r="G64" s="3" t="s">
        <v>127</v>
      </c>
      <c r="H64" s="12" t="s">
        <v>229</v>
      </c>
      <c r="I64" s="3" t="s">
        <v>56</v>
      </c>
      <c r="J64" s="3"/>
      <c r="K64" s="3"/>
      <c r="L64" s="13" t="str">
        <f>HYPERLINK("http://slimages.macys.com/is/image/MCY/17455818 ")</f>
        <v xml:space="preserve">http://slimages.macys.com/is/image/MCY/17455818 </v>
      </c>
    </row>
    <row r="65" spans="1:12" ht="69.599999999999994" x14ac:dyDescent="0.3">
      <c r="A65" s="10" t="s">
        <v>230</v>
      </c>
      <c r="B65" s="3" t="s">
        <v>231</v>
      </c>
      <c r="C65" s="5">
        <v>1</v>
      </c>
      <c r="D65" s="11">
        <v>24.99</v>
      </c>
      <c r="E65" s="6">
        <v>24.99</v>
      </c>
      <c r="F65" s="5" t="s">
        <v>232</v>
      </c>
      <c r="G65" s="3" t="s">
        <v>233</v>
      </c>
      <c r="H65" s="12" t="s">
        <v>52</v>
      </c>
      <c r="I65" s="3" t="s">
        <v>167</v>
      </c>
      <c r="J65" s="3"/>
      <c r="K65" s="3"/>
      <c r="L65" s="13" t="str">
        <f>HYPERLINK("http://slimages.macys.com/is/image/MCY/17675247 ")</f>
        <v xml:space="preserve">http://slimages.macys.com/is/image/MCY/17675247 </v>
      </c>
    </row>
    <row r="66" spans="1:12" ht="69.599999999999994" x14ac:dyDescent="0.3">
      <c r="A66" s="10" t="s">
        <v>234</v>
      </c>
      <c r="B66" s="3" t="s">
        <v>235</v>
      </c>
      <c r="C66" s="5">
        <v>1</v>
      </c>
      <c r="D66" s="11">
        <v>22.99</v>
      </c>
      <c r="E66" s="6">
        <v>22.99</v>
      </c>
      <c r="F66" s="5" t="s">
        <v>236</v>
      </c>
      <c r="G66" s="3" t="s">
        <v>187</v>
      </c>
      <c r="H66" s="12" t="s">
        <v>47</v>
      </c>
      <c r="I66" s="3" t="s">
        <v>167</v>
      </c>
      <c r="J66" s="3"/>
      <c r="K66" s="3"/>
      <c r="L66" s="13" t="str">
        <f>HYPERLINK("http://slimages.macys.com/is/image/MCY/17876999 ")</f>
        <v xml:space="preserve">http://slimages.macys.com/is/image/MCY/17876999 </v>
      </c>
    </row>
    <row r="67" spans="1:12" ht="69.599999999999994" x14ac:dyDescent="0.3">
      <c r="A67" s="10" t="s">
        <v>237</v>
      </c>
      <c r="B67" s="3" t="s">
        <v>238</v>
      </c>
      <c r="C67" s="5">
        <v>1</v>
      </c>
      <c r="D67" s="11">
        <v>24.99</v>
      </c>
      <c r="E67" s="6">
        <v>24.99</v>
      </c>
      <c r="F67" s="5" t="s">
        <v>239</v>
      </c>
      <c r="G67" s="3" t="s">
        <v>240</v>
      </c>
      <c r="H67" s="12" t="s">
        <v>35</v>
      </c>
      <c r="I67" s="3" t="s">
        <v>167</v>
      </c>
      <c r="J67" s="3"/>
      <c r="K67" s="3"/>
      <c r="L67" s="13" t="str">
        <f>HYPERLINK("http://slimages.macys.com/is/image/MCY/17969980 ")</f>
        <v xml:space="preserve">http://slimages.macys.com/is/image/MCY/17969980 </v>
      </c>
    </row>
    <row r="68" spans="1:12" ht="69.599999999999994" x14ac:dyDescent="0.3">
      <c r="A68" s="10" t="s">
        <v>241</v>
      </c>
      <c r="B68" s="3" t="s">
        <v>242</v>
      </c>
      <c r="C68" s="5">
        <v>1</v>
      </c>
      <c r="D68" s="11">
        <v>22.99</v>
      </c>
      <c r="E68" s="6">
        <v>22.99</v>
      </c>
      <c r="F68" s="5" t="s">
        <v>243</v>
      </c>
      <c r="G68" s="3" t="s">
        <v>183</v>
      </c>
      <c r="H68" s="12" t="s">
        <v>42</v>
      </c>
      <c r="I68" s="3" t="s">
        <v>167</v>
      </c>
      <c r="J68" s="3"/>
      <c r="K68" s="3"/>
      <c r="L68" s="13" t="str">
        <f>HYPERLINK("http://slimages.macys.com/is/image/MCY/18043970 ")</f>
        <v xml:space="preserve">http://slimages.macys.com/is/image/MCY/18043970 </v>
      </c>
    </row>
    <row r="69" spans="1:12" ht="69.599999999999994" x14ac:dyDescent="0.3">
      <c r="A69" s="10" t="s">
        <v>244</v>
      </c>
      <c r="B69" s="3" t="s">
        <v>245</v>
      </c>
      <c r="C69" s="5">
        <v>2</v>
      </c>
      <c r="D69" s="11">
        <v>24.99</v>
      </c>
      <c r="E69" s="6">
        <v>49.98</v>
      </c>
      <c r="F69" s="5" t="s">
        <v>246</v>
      </c>
      <c r="G69" s="3" t="s">
        <v>247</v>
      </c>
      <c r="H69" s="12" t="s">
        <v>52</v>
      </c>
      <c r="I69" s="3" t="s">
        <v>167</v>
      </c>
      <c r="J69" s="3"/>
      <c r="K69" s="3"/>
      <c r="L69" s="13" t="str">
        <f>HYPERLINK("http://slimages.macys.com/is/image/MCY/18044075 ")</f>
        <v xml:space="preserve">http://slimages.macys.com/is/image/MCY/18044075 </v>
      </c>
    </row>
    <row r="70" spans="1:12" ht="69.599999999999994" x14ac:dyDescent="0.3">
      <c r="A70" s="10" t="s">
        <v>248</v>
      </c>
      <c r="B70" s="3" t="s">
        <v>249</v>
      </c>
      <c r="C70" s="5">
        <v>1</v>
      </c>
      <c r="D70" s="11">
        <v>22.99</v>
      </c>
      <c r="E70" s="6">
        <v>22.99</v>
      </c>
      <c r="F70" s="5" t="s">
        <v>250</v>
      </c>
      <c r="G70" s="3" t="s">
        <v>110</v>
      </c>
      <c r="H70" s="12" t="s">
        <v>148</v>
      </c>
      <c r="I70" s="3" t="s">
        <v>251</v>
      </c>
      <c r="J70" s="3"/>
      <c r="K70" s="3"/>
      <c r="L70" s="13" t="str">
        <f>HYPERLINK("http://slimages.macys.com/is/image/MCY/16853531 ")</f>
        <v xml:space="preserve">http://slimages.macys.com/is/image/MCY/16853531 </v>
      </c>
    </row>
    <row r="71" spans="1:12" ht="69.599999999999994" x14ac:dyDescent="0.3">
      <c r="A71" s="10" t="s">
        <v>252</v>
      </c>
      <c r="B71" s="3" t="s">
        <v>253</v>
      </c>
      <c r="C71" s="5">
        <v>1</v>
      </c>
      <c r="D71" s="11">
        <v>34</v>
      </c>
      <c r="E71" s="6">
        <v>34</v>
      </c>
      <c r="F71" s="5" t="s">
        <v>254</v>
      </c>
      <c r="G71" s="3" t="s">
        <v>51</v>
      </c>
      <c r="H71" s="12" t="s">
        <v>255</v>
      </c>
      <c r="I71" s="3" t="s">
        <v>256</v>
      </c>
      <c r="J71" s="3"/>
      <c r="K71" s="3"/>
      <c r="L71" s="13" t="str">
        <f>HYPERLINK("http://slimages.macys.com/is/image/MCY/17966746 ")</f>
        <v xml:space="preserve">http://slimages.macys.com/is/image/MCY/17966746 </v>
      </c>
    </row>
    <row r="72" spans="1:12" ht="69.599999999999994" x14ac:dyDescent="0.3">
      <c r="A72" s="10" t="s">
        <v>257</v>
      </c>
      <c r="B72" s="3" t="s">
        <v>258</v>
      </c>
      <c r="C72" s="5">
        <v>1</v>
      </c>
      <c r="D72" s="11">
        <v>19.989999999999998</v>
      </c>
      <c r="E72" s="6">
        <v>19.989999999999998</v>
      </c>
      <c r="F72" s="5" t="s">
        <v>259</v>
      </c>
      <c r="G72" s="3" t="s">
        <v>176</v>
      </c>
      <c r="H72" s="12" t="s">
        <v>52</v>
      </c>
      <c r="I72" s="3" t="s">
        <v>167</v>
      </c>
      <c r="J72" s="3"/>
      <c r="K72" s="3"/>
      <c r="L72" s="13" t="str">
        <f>HYPERLINK("http://slimages.macys.com/is/image/MCY/18039149 ")</f>
        <v xml:space="preserve">http://slimages.macys.com/is/image/MCY/18039149 </v>
      </c>
    </row>
    <row r="73" spans="1:12" ht="69.599999999999994" x14ac:dyDescent="0.3">
      <c r="A73" s="10" t="s">
        <v>260</v>
      </c>
      <c r="B73" s="3" t="s">
        <v>261</v>
      </c>
      <c r="C73" s="5">
        <v>2</v>
      </c>
      <c r="D73" s="11">
        <v>34</v>
      </c>
      <c r="E73" s="6">
        <v>68</v>
      </c>
      <c r="F73" s="5" t="s">
        <v>254</v>
      </c>
      <c r="G73" s="3" t="s">
        <v>51</v>
      </c>
      <c r="H73" s="12" t="s">
        <v>262</v>
      </c>
      <c r="I73" s="3" t="s">
        <v>256</v>
      </c>
      <c r="J73" s="3"/>
      <c r="K73" s="3"/>
      <c r="L73" s="13" t="str">
        <f>HYPERLINK("http://slimages.macys.com/is/image/MCY/17966746 ")</f>
        <v xml:space="preserve">http://slimages.macys.com/is/image/MCY/17966746 </v>
      </c>
    </row>
    <row r="74" spans="1:12" ht="69.599999999999994" x14ac:dyDescent="0.3">
      <c r="A74" s="10" t="s">
        <v>263</v>
      </c>
      <c r="B74" s="3" t="s">
        <v>264</v>
      </c>
      <c r="C74" s="5">
        <v>1</v>
      </c>
      <c r="D74" s="11">
        <v>19.989999999999998</v>
      </c>
      <c r="E74" s="6">
        <v>19.989999999999998</v>
      </c>
      <c r="F74" s="5" t="s">
        <v>265</v>
      </c>
      <c r="G74" s="3" t="s">
        <v>233</v>
      </c>
      <c r="H74" s="12" t="s">
        <v>42</v>
      </c>
      <c r="I74" s="3" t="s">
        <v>167</v>
      </c>
      <c r="J74" s="3"/>
      <c r="K74" s="3"/>
      <c r="L74" s="13" t="str">
        <f>HYPERLINK("http://slimages.macys.com/is/image/MCY/18038988 ")</f>
        <v xml:space="preserve">http://slimages.macys.com/is/image/MCY/18038988 </v>
      </c>
    </row>
    <row r="75" spans="1:12" ht="69.599999999999994" x14ac:dyDescent="0.3">
      <c r="A75" s="10" t="s">
        <v>266</v>
      </c>
      <c r="B75" s="3" t="s">
        <v>267</v>
      </c>
      <c r="C75" s="5">
        <v>1</v>
      </c>
      <c r="D75" s="11">
        <v>19.989999999999998</v>
      </c>
      <c r="E75" s="6">
        <v>19.989999999999998</v>
      </c>
      <c r="F75" s="5" t="s">
        <v>265</v>
      </c>
      <c r="G75" s="3" t="s">
        <v>233</v>
      </c>
      <c r="H75" s="12" t="s">
        <v>47</v>
      </c>
      <c r="I75" s="3" t="s">
        <v>167</v>
      </c>
      <c r="J75" s="3"/>
      <c r="K75" s="3"/>
      <c r="L75" s="13" t="str">
        <f>HYPERLINK("http://slimages.macys.com/is/image/MCY/18038988 ")</f>
        <v xml:space="preserve">http://slimages.macys.com/is/image/MCY/18038988 </v>
      </c>
    </row>
    <row r="76" spans="1:12" ht="69.599999999999994" x14ac:dyDescent="0.3">
      <c r="A76" s="10" t="s">
        <v>268</v>
      </c>
      <c r="B76" s="3" t="s">
        <v>269</v>
      </c>
      <c r="C76" s="5">
        <v>1</v>
      </c>
      <c r="D76" s="11">
        <v>19.989999999999998</v>
      </c>
      <c r="E76" s="6">
        <v>19.989999999999998</v>
      </c>
      <c r="F76" s="5" t="s">
        <v>265</v>
      </c>
      <c r="G76" s="3" t="s">
        <v>233</v>
      </c>
      <c r="H76" s="12" t="s">
        <v>52</v>
      </c>
      <c r="I76" s="3" t="s">
        <v>167</v>
      </c>
      <c r="J76" s="3"/>
      <c r="K76" s="3"/>
      <c r="L76" s="13" t="str">
        <f>HYPERLINK("http://slimages.macys.com/is/image/MCY/18038988 ")</f>
        <v xml:space="preserve">http://slimages.macys.com/is/image/MCY/18038988 </v>
      </c>
    </row>
    <row r="77" spans="1:12" ht="69.599999999999994" x14ac:dyDescent="0.3">
      <c r="A77" s="10" t="s">
        <v>270</v>
      </c>
      <c r="B77" s="3" t="s">
        <v>271</v>
      </c>
      <c r="C77" s="5">
        <v>1</v>
      </c>
      <c r="D77" s="11">
        <v>19.989999999999998</v>
      </c>
      <c r="E77" s="6">
        <v>19.989999999999998</v>
      </c>
      <c r="F77" s="5" t="s">
        <v>272</v>
      </c>
      <c r="G77" s="3" t="s">
        <v>273</v>
      </c>
      <c r="H77" s="12" t="s">
        <v>47</v>
      </c>
      <c r="I77" s="3" t="s">
        <v>274</v>
      </c>
      <c r="J77" s="3"/>
      <c r="K77" s="3"/>
      <c r="L77" s="13" t="str">
        <f>HYPERLINK("http://slimages.macys.com/is/image/MCY/17999758 ")</f>
        <v xml:space="preserve">http://slimages.macys.com/is/image/MCY/17999758 </v>
      </c>
    </row>
    <row r="78" spans="1:12" ht="69.599999999999994" x14ac:dyDescent="0.3">
      <c r="A78" s="10" t="s">
        <v>275</v>
      </c>
      <c r="B78" s="3" t="s">
        <v>276</v>
      </c>
      <c r="C78" s="5">
        <v>1</v>
      </c>
      <c r="D78" s="11">
        <v>19.989999999999998</v>
      </c>
      <c r="E78" s="6">
        <v>19.989999999999998</v>
      </c>
      <c r="F78" s="5" t="s">
        <v>277</v>
      </c>
      <c r="G78" s="3" t="s">
        <v>278</v>
      </c>
      <c r="H78" s="12" t="s">
        <v>42</v>
      </c>
      <c r="I78" s="3" t="s">
        <v>167</v>
      </c>
      <c r="J78" s="3"/>
      <c r="K78" s="3"/>
      <c r="L78" s="13" t="str">
        <f>HYPERLINK("http://slimages.macys.com/is/image/MCY/18038756 ")</f>
        <v xml:space="preserve">http://slimages.macys.com/is/image/MCY/18038756 </v>
      </c>
    </row>
    <row r="79" spans="1:12" ht="69.599999999999994" x14ac:dyDescent="0.3">
      <c r="A79" s="10" t="s">
        <v>279</v>
      </c>
      <c r="B79" s="3" t="s">
        <v>280</v>
      </c>
      <c r="C79" s="5">
        <v>1</v>
      </c>
      <c r="D79" s="11">
        <v>19.989999999999998</v>
      </c>
      <c r="E79" s="6">
        <v>19.989999999999998</v>
      </c>
      <c r="F79" s="5" t="s">
        <v>281</v>
      </c>
      <c r="G79" s="3" t="s">
        <v>51</v>
      </c>
      <c r="H79" s="12" t="s">
        <v>35</v>
      </c>
      <c r="I79" s="3" t="s">
        <v>282</v>
      </c>
      <c r="J79" s="3"/>
      <c r="K79" s="3"/>
      <c r="L79" s="13" t="str">
        <f>HYPERLINK("http://slimages.macys.com/is/image/MCY/16661117 ")</f>
        <v xml:space="preserve">http://slimages.macys.com/is/image/MCY/16661117 </v>
      </c>
    </row>
    <row r="80" spans="1:12" ht="69.599999999999994" x14ac:dyDescent="0.3">
      <c r="A80" s="10" t="s">
        <v>283</v>
      </c>
      <c r="B80" s="3" t="s">
        <v>284</v>
      </c>
      <c r="C80" s="5">
        <v>1</v>
      </c>
      <c r="D80" s="11">
        <v>19.989999999999998</v>
      </c>
      <c r="E80" s="6">
        <v>19.989999999999998</v>
      </c>
      <c r="F80" s="5" t="s">
        <v>285</v>
      </c>
      <c r="G80" s="3" t="s">
        <v>110</v>
      </c>
      <c r="H80" s="12" t="s">
        <v>42</v>
      </c>
      <c r="I80" s="3" t="s">
        <v>282</v>
      </c>
      <c r="J80" s="3"/>
      <c r="K80" s="3"/>
      <c r="L80" s="13" t="str">
        <f>HYPERLINK("http://slimages.macys.com/is/image/MCY/18040549 ")</f>
        <v xml:space="preserve">http://slimages.macys.com/is/image/MCY/18040549 </v>
      </c>
    </row>
    <row r="81" spans="1:12" ht="69.599999999999994" x14ac:dyDescent="0.3">
      <c r="A81" s="10" t="s">
        <v>286</v>
      </c>
      <c r="B81" s="3" t="s">
        <v>287</v>
      </c>
      <c r="C81" s="5">
        <v>1</v>
      </c>
      <c r="D81" s="11">
        <v>19.989999999999998</v>
      </c>
      <c r="E81" s="6">
        <v>19.989999999999998</v>
      </c>
      <c r="F81" s="5" t="s">
        <v>288</v>
      </c>
      <c r="G81" s="3" t="s">
        <v>99</v>
      </c>
      <c r="H81" s="12" t="s">
        <v>199</v>
      </c>
      <c r="I81" s="3" t="s">
        <v>163</v>
      </c>
      <c r="J81" s="3" t="s">
        <v>29</v>
      </c>
      <c r="K81" s="3" t="s">
        <v>289</v>
      </c>
      <c r="L81" s="13" t="str">
        <f>HYPERLINK("http://slimages.macys.com/is/image/MCY/10702784 ")</f>
        <v xml:space="preserve">http://slimages.macys.com/is/image/MCY/10702784 </v>
      </c>
    </row>
    <row r="82" spans="1:12" ht="69.599999999999994" x14ac:dyDescent="0.3">
      <c r="A82" s="10" t="s">
        <v>290</v>
      </c>
      <c r="B82" s="3" t="s">
        <v>291</v>
      </c>
      <c r="C82" s="5">
        <v>1</v>
      </c>
      <c r="D82" s="11">
        <v>39.5</v>
      </c>
      <c r="E82" s="6">
        <v>39.5</v>
      </c>
      <c r="F82" s="5">
        <v>30107737</v>
      </c>
      <c r="G82" s="3" t="s">
        <v>292</v>
      </c>
      <c r="H82" s="12" t="s">
        <v>148</v>
      </c>
      <c r="I82" s="3" t="s">
        <v>118</v>
      </c>
      <c r="J82" s="3"/>
      <c r="K82" s="3"/>
      <c r="L82" s="13" t="str">
        <f>HYPERLINK("http://slimages.macys.com/is/image/MCY/17579926 ")</f>
        <v xml:space="preserve">http://slimages.macys.com/is/image/MCY/17579926 </v>
      </c>
    </row>
    <row r="83" spans="1:12" ht="69.599999999999994" x14ac:dyDescent="0.3">
      <c r="A83" s="10" t="s">
        <v>293</v>
      </c>
      <c r="B83" s="3" t="s">
        <v>294</v>
      </c>
      <c r="C83" s="5">
        <v>2</v>
      </c>
      <c r="D83" s="11">
        <v>29</v>
      </c>
      <c r="E83" s="6">
        <v>58</v>
      </c>
      <c r="F83" s="5" t="s">
        <v>295</v>
      </c>
      <c r="G83" s="3" t="s">
        <v>296</v>
      </c>
      <c r="H83" s="12" t="s">
        <v>297</v>
      </c>
      <c r="I83" s="3" t="s">
        <v>256</v>
      </c>
      <c r="J83" s="3"/>
      <c r="K83" s="3"/>
      <c r="L83" s="13" t="str">
        <f>HYPERLINK("http://slimages.macys.com/is/image/MCY/17727822 ")</f>
        <v xml:space="preserve">http://slimages.macys.com/is/image/MCY/17727822 </v>
      </c>
    </row>
    <row r="84" spans="1:12" ht="69.599999999999994" x14ac:dyDescent="0.3">
      <c r="A84" s="10" t="s">
        <v>298</v>
      </c>
      <c r="B84" s="3" t="s">
        <v>299</v>
      </c>
      <c r="C84" s="5">
        <v>1</v>
      </c>
      <c r="D84" s="11">
        <v>14.99</v>
      </c>
      <c r="E84" s="6">
        <v>14.99</v>
      </c>
      <c r="F84" s="5" t="s">
        <v>300</v>
      </c>
      <c r="G84" s="3" t="s">
        <v>144</v>
      </c>
      <c r="H84" s="12" t="s">
        <v>148</v>
      </c>
      <c r="I84" s="3" t="s">
        <v>301</v>
      </c>
      <c r="J84" s="3"/>
      <c r="K84" s="3"/>
      <c r="L84" s="13" t="str">
        <f>HYPERLINK("http://slimages.macys.com/is/image/MCY/17181197 ")</f>
        <v xml:space="preserve">http://slimages.macys.com/is/image/MCY/17181197 </v>
      </c>
    </row>
    <row r="85" spans="1:12" ht="69.599999999999994" x14ac:dyDescent="0.3">
      <c r="A85" s="10" t="s">
        <v>302</v>
      </c>
      <c r="B85" s="3" t="s">
        <v>303</v>
      </c>
      <c r="C85" s="5">
        <v>3</v>
      </c>
      <c r="D85" s="11">
        <v>14.99</v>
      </c>
      <c r="E85" s="6">
        <v>44.97</v>
      </c>
      <c r="F85" s="5" t="s">
        <v>304</v>
      </c>
      <c r="G85" s="3" t="s">
        <v>171</v>
      </c>
      <c r="H85" s="12"/>
      <c r="I85" s="3" t="s">
        <v>301</v>
      </c>
      <c r="J85" s="3" t="s">
        <v>29</v>
      </c>
      <c r="K85" s="3" t="s">
        <v>305</v>
      </c>
      <c r="L85" s="13" t="str">
        <f>HYPERLINK("http://slimages.macys.com/is/image/MCY/16721776 ")</f>
        <v xml:space="preserve">http://slimages.macys.com/is/image/MCY/16721776 </v>
      </c>
    </row>
    <row r="86" spans="1:12" ht="69.599999999999994" x14ac:dyDescent="0.3">
      <c r="A86" s="10" t="s">
        <v>306</v>
      </c>
      <c r="B86" s="3" t="s">
        <v>307</v>
      </c>
      <c r="C86" s="5">
        <v>1</v>
      </c>
      <c r="D86" s="11">
        <v>29</v>
      </c>
      <c r="E86" s="6">
        <v>29</v>
      </c>
      <c r="F86" s="5" t="s">
        <v>308</v>
      </c>
      <c r="G86" s="3" t="s">
        <v>247</v>
      </c>
      <c r="H86" s="12" t="s">
        <v>262</v>
      </c>
      <c r="I86" s="3" t="s">
        <v>256</v>
      </c>
      <c r="J86" s="3"/>
      <c r="K86" s="3"/>
      <c r="L86" s="13" t="str">
        <f>HYPERLINK("http://slimages.macys.com/is/image/MCY/16842981 ")</f>
        <v xml:space="preserve">http://slimages.macys.com/is/image/MCY/16842981 </v>
      </c>
    </row>
    <row r="87" spans="1:12" ht="69.599999999999994" x14ac:dyDescent="0.3">
      <c r="A87" s="10" t="s">
        <v>309</v>
      </c>
      <c r="B87" s="3" t="s">
        <v>310</v>
      </c>
      <c r="C87" s="5">
        <v>1</v>
      </c>
      <c r="D87" s="11">
        <v>29</v>
      </c>
      <c r="E87" s="6">
        <v>29</v>
      </c>
      <c r="F87" s="5" t="s">
        <v>308</v>
      </c>
      <c r="G87" s="3" t="s">
        <v>247</v>
      </c>
      <c r="H87" s="12" t="s">
        <v>297</v>
      </c>
      <c r="I87" s="3" t="s">
        <v>256</v>
      </c>
      <c r="J87" s="3"/>
      <c r="K87" s="3"/>
      <c r="L87" s="13" t="str">
        <f>HYPERLINK("http://slimages.macys.com/is/image/MCY/16842981 ")</f>
        <v xml:space="preserve">http://slimages.macys.com/is/image/MCY/16842981 </v>
      </c>
    </row>
    <row r="88" spans="1:12" ht="69.599999999999994" x14ac:dyDescent="0.3">
      <c r="A88" s="10" t="s">
        <v>311</v>
      </c>
      <c r="B88" s="3" t="s">
        <v>312</v>
      </c>
      <c r="C88" s="5">
        <v>1</v>
      </c>
      <c r="D88" s="11">
        <v>69.989999999999995</v>
      </c>
      <c r="E88" s="6">
        <v>69.989999999999995</v>
      </c>
      <c r="F88" s="5" t="s">
        <v>313</v>
      </c>
      <c r="G88" s="3" t="s">
        <v>99</v>
      </c>
      <c r="H88" s="12"/>
      <c r="I88" s="3" t="s">
        <v>210</v>
      </c>
      <c r="J88" s="3"/>
      <c r="K88" s="3"/>
      <c r="L88" s="13" t="str">
        <f>HYPERLINK("http://slimages.macys.com/is/image/MCY/17548895 ")</f>
        <v xml:space="preserve">http://slimages.macys.com/is/image/MCY/17548895 </v>
      </c>
    </row>
    <row r="89" spans="1:12" ht="69.599999999999994" x14ac:dyDescent="0.3">
      <c r="A89" s="10" t="s">
        <v>314</v>
      </c>
      <c r="B89" s="3" t="s">
        <v>315</v>
      </c>
      <c r="C89" s="5">
        <v>1</v>
      </c>
      <c r="D89" s="11">
        <v>16.989999999999998</v>
      </c>
      <c r="E89" s="6">
        <v>16.989999999999998</v>
      </c>
      <c r="F89" s="5" t="s">
        <v>316</v>
      </c>
      <c r="G89" s="3" t="s">
        <v>317</v>
      </c>
      <c r="H89" s="12" t="s">
        <v>35</v>
      </c>
      <c r="I89" s="3" t="s">
        <v>318</v>
      </c>
      <c r="J89" s="3"/>
      <c r="K89" s="3"/>
      <c r="L89" s="13" t="str">
        <f>HYPERLINK("http://slimages.macys.com/is/image/MCY/18047182 ")</f>
        <v xml:space="preserve">http://slimages.macys.com/is/image/MCY/18047182 </v>
      </c>
    </row>
    <row r="90" spans="1:12" ht="69.599999999999994" x14ac:dyDescent="0.3">
      <c r="A90" s="10" t="s">
        <v>319</v>
      </c>
      <c r="B90" s="3" t="s">
        <v>320</v>
      </c>
      <c r="C90" s="5">
        <v>1</v>
      </c>
      <c r="D90" s="11">
        <v>14.99</v>
      </c>
      <c r="E90" s="6">
        <v>14.99</v>
      </c>
      <c r="F90" s="5" t="s">
        <v>321</v>
      </c>
      <c r="G90" s="3" t="s">
        <v>51</v>
      </c>
      <c r="H90" s="12" t="s">
        <v>148</v>
      </c>
      <c r="I90" s="3" t="s">
        <v>301</v>
      </c>
      <c r="J90" s="3"/>
      <c r="K90" s="3"/>
      <c r="L90" s="13" t="str">
        <f>HYPERLINK("http://slimages.macys.com/is/image/MCY/18470016 ")</f>
        <v xml:space="preserve">http://slimages.macys.com/is/image/MCY/18470016 </v>
      </c>
    </row>
    <row r="91" spans="1:12" ht="69.599999999999994" x14ac:dyDescent="0.3">
      <c r="A91" s="10" t="s">
        <v>322</v>
      </c>
      <c r="B91" s="3" t="s">
        <v>323</v>
      </c>
      <c r="C91" s="5">
        <v>1</v>
      </c>
      <c r="D91" s="11">
        <v>14.99</v>
      </c>
      <c r="E91" s="6">
        <v>14.99</v>
      </c>
      <c r="F91" s="5" t="s">
        <v>324</v>
      </c>
      <c r="G91" s="3" t="s">
        <v>51</v>
      </c>
      <c r="H91" s="12" t="s">
        <v>35</v>
      </c>
      <c r="I91" s="3" t="s">
        <v>301</v>
      </c>
      <c r="J91" s="3" t="s">
        <v>29</v>
      </c>
      <c r="K91" s="3" t="s">
        <v>325</v>
      </c>
      <c r="L91" s="13" t="str">
        <f>HYPERLINK("http://slimages.macys.com/is/image/MCY/14729576 ")</f>
        <v xml:space="preserve">http://slimages.macys.com/is/image/MCY/14729576 </v>
      </c>
    </row>
    <row r="92" spans="1:12" ht="69.599999999999994" x14ac:dyDescent="0.3">
      <c r="A92" s="10" t="s">
        <v>326</v>
      </c>
      <c r="B92" s="3" t="s">
        <v>327</v>
      </c>
      <c r="C92" s="5">
        <v>1</v>
      </c>
      <c r="D92" s="11">
        <v>12.99</v>
      </c>
      <c r="E92" s="6">
        <v>12.99</v>
      </c>
      <c r="F92" s="5" t="s">
        <v>328</v>
      </c>
      <c r="G92" s="3" t="s">
        <v>51</v>
      </c>
      <c r="H92" s="12" t="s">
        <v>42</v>
      </c>
      <c r="I92" s="3" t="s">
        <v>256</v>
      </c>
      <c r="J92" s="3"/>
      <c r="K92" s="3"/>
      <c r="L92" s="13" t="str">
        <f>HYPERLINK("http://slimages.macys.com/is/image/MCY/18065233 ")</f>
        <v xml:space="preserve">http://slimages.macys.com/is/image/MCY/18065233 </v>
      </c>
    </row>
    <row r="93" spans="1:12" ht="69.599999999999994" x14ac:dyDescent="0.3">
      <c r="A93" s="10" t="s">
        <v>329</v>
      </c>
      <c r="B93" s="3" t="s">
        <v>330</v>
      </c>
      <c r="C93" s="5">
        <v>1</v>
      </c>
      <c r="D93" s="11">
        <v>16.989999999999998</v>
      </c>
      <c r="E93" s="6">
        <v>16.989999999999998</v>
      </c>
      <c r="F93" s="5" t="s">
        <v>331</v>
      </c>
      <c r="G93" s="3" t="s">
        <v>278</v>
      </c>
      <c r="H93" s="12" t="s">
        <v>42</v>
      </c>
      <c r="I93" s="3" t="s">
        <v>332</v>
      </c>
      <c r="J93" s="3"/>
      <c r="K93" s="3"/>
      <c r="L93" s="13" t="str">
        <f>HYPERLINK("http://slimages.macys.com/is/image/MCY/17767753 ")</f>
        <v xml:space="preserve">http://slimages.macys.com/is/image/MCY/17767753 </v>
      </c>
    </row>
    <row r="94" spans="1:12" ht="69.599999999999994" x14ac:dyDescent="0.3">
      <c r="A94" s="10" t="s">
        <v>333</v>
      </c>
      <c r="B94" s="3" t="s">
        <v>334</v>
      </c>
      <c r="C94" s="5">
        <v>1</v>
      </c>
      <c r="D94" s="11">
        <v>16.989999999999998</v>
      </c>
      <c r="E94" s="6">
        <v>16.989999999999998</v>
      </c>
      <c r="F94" s="5" t="s">
        <v>335</v>
      </c>
      <c r="G94" s="3" t="s">
        <v>187</v>
      </c>
      <c r="H94" s="12" t="s">
        <v>42</v>
      </c>
      <c r="I94" s="3" t="s">
        <v>336</v>
      </c>
      <c r="J94" s="3"/>
      <c r="K94" s="3"/>
      <c r="L94" s="13" t="str">
        <f>HYPERLINK("http://slimages.macys.com/is/image/MCY/17816957 ")</f>
        <v xml:space="preserve">http://slimages.macys.com/is/image/MCY/17816957 </v>
      </c>
    </row>
    <row r="95" spans="1:12" ht="69.599999999999994" x14ac:dyDescent="0.3">
      <c r="A95" s="10" t="s">
        <v>337</v>
      </c>
      <c r="B95" s="3" t="s">
        <v>338</v>
      </c>
      <c r="C95" s="5">
        <v>1</v>
      </c>
      <c r="D95" s="11">
        <v>12.99</v>
      </c>
      <c r="E95" s="6">
        <v>12.99</v>
      </c>
      <c r="F95" s="5" t="s">
        <v>339</v>
      </c>
      <c r="G95" s="3" t="s">
        <v>51</v>
      </c>
      <c r="H95" s="12" t="s">
        <v>47</v>
      </c>
      <c r="I95" s="3" t="s">
        <v>318</v>
      </c>
      <c r="J95" s="3" t="s">
        <v>29</v>
      </c>
      <c r="K95" s="3" t="s">
        <v>340</v>
      </c>
      <c r="L95" s="13" t="str">
        <f>HYPERLINK("http://slimages.macys.com/is/image/MCY/12509690 ")</f>
        <v xml:space="preserve">http://slimages.macys.com/is/image/MCY/12509690 </v>
      </c>
    </row>
    <row r="96" spans="1:12" ht="69.599999999999994" x14ac:dyDescent="0.3">
      <c r="A96" s="10" t="s">
        <v>341</v>
      </c>
      <c r="B96" s="3" t="s">
        <v>342</v>
      </c>
      <c r="C96" s="5">
        <v>22</v>
      </c>
      <c r="D96" s="11">
        <v>13.99</v>
      </c>
      <c r="E96" s="6">
        <v>307.77999999999997</v>
      </c>
      <c r="F96" s="5" t="s">
        <v>343</v>
      </c>
      <c r="G96" s="3" t="s">
        <v>51</v>
      </c>
      <c r="H96" s="12" t="s">
        <v>148</v>
      </c>
      <c r="I96" s="3" t="s">
        <v>251</v>
      </c>
      <c r="J96" s="3"/>
      <c r="K96" s="3"/>
      <c r="L96" s="13" t="str">
        <f>HYPERLINK("http://slimages.macys.com/is/image/MCY/17275779 ")</f>
        <v xml:space="preserve">http://slimages.macys.com/is/image/MCY/17275779 </v>
      </c>
    </row>
    <row r="97" spans="1:12" ht="69.599999999999994" x14ac:dyDescent="0.3">
      <c r="A97" s="10" t="s">
        <v>344</v>
      </c>
      <c r="B97" s="3" t="s">
        <v>345</v>
      </c>
      <c r="C97" s="5">
        <v>14</v>
      </c>
      <c r="D97" s="11">
        <v>13.99</v>
      </c>
      <c r="E97" s="6">
        <v>195.86</v>
      </c>
      <c r="F97" s="5" t="s">
        <v>343</v>
      </c>
      <c r="G97" s="3" t="s">
        <v>51</v>
      </c>
      <c r="H97" s="12" t="s">
        <v>42</v>
      </c>
      <c r="I97" s="3" t="s">
        <v>251</v>
      </c>
      <c r="J97" s="3"/>
      <c r="K97" s="3"/>
      <c r="L97" s="13" t="str">
        <f>HYPERLINK("http://slimages.macys.com/is/image/MCY/18860850 ")</f>
        <v xml:space="preserve">http://slimages.macys.com/is/image/MCY/18860850 </v>
      </c>
    </row>
    <row r="98" spans="1:12" ht="69.599999999999994" x14ac:dyDescent="0.3">
      <c r="A98" s="10" t="s">
        <v>346</v>
      </c>
      <c r="B98" s="3" t="s">
        <v>347</v>
      </c>
      <c r="C98" s="5">
        <v>50</v>
      </c>
      <c r="D98" s="11">
        <v>13.99</v>
      </c>
      <c r="E98" s="6">
        <v>699.5</v>
      </c>
      <c r="F98" s="5" t="s">
        <v>343</v>
      </c>
      <c r="G98" s="3" t="s">
        <v>51</v>
      </c>
      <c r="H98" s="12" t="s">
        <v>52</v>
      </c>
      <c r="I98" s="3" t="s">
        <v>251</v>
      </c>
      <c r="J98" s="3"/>
      <c r="K98" s="3"/>
      <c r="L98" s="13" t="str">
        <f>HYPERLINK("http://slimages.macys.com/is/image/MCY/18860850 ")</f>
        <v xml:space="preserve">http://slimages.macys.com/is/image/MCY/18860850 </v>
      </c>
    </row>
    <row r="99" spans="1:12" ht="69.599999999999994" x14ac:dyDescent="0.3">
      <c r="A99" s="10" t="s">
        <v>348</v>
      </c>
      <c r="B99" s="3" t="s">
        <v>349</v>
      </c>
      <c r="C99" s="5">
        <v>1</v>
      </c>
      <c r="D99" s="11">
        <v>12.99</v>
      </c>
      <c r="E99" s="6">
        <v>12.99</v>
      </c>
      <c r="F99" s="5" t="s">
        <v>350</v>
      </c>
      <c r="G99" s="3" t="s">
        <v>351</v>
      </c>
      <c r="H99" s="12" t="s">
        <v>35</v>
      </c>
      <c r="I99" s="3" t="s">
        <v>167</v>
      </c>
      <c r="J99" s="3"/>
      <c r="K99" s="3"/>
      <c r="L99" s="13" t="str">
        <f>HYPERLINK("http://slimages.macys.com/is/image/MCY/17924522 ")</f>
        <v xml:space="preserve">http://slimages.macys.com/is/image/MCY/17924522 </v>
      </c>
    </row>
    <row r="100" spans="1:12" ht="69.599999999999994" x14ac:dyDescent="0.3">
      <c r="A100" s="10" t="s">
        <v>352</v>
      </c>
      <c r="B100" s="3" t="s">
        <v>353</v>
      </c>
      <c r="C100" s="5">
        <v>1</v>
      </c>
      <c r="D100" s="11">
        <v>13.99</v>
      </c>
      <c r="E100" s="6">
        <v>13.99</v>
      </c>
      <c r="F100" s="5" t="s">
        <v>354</v>
      </c>
      <c r="G100" s="3" t="s">
        <v>51</v>
      </c>
      <c r="H100" s="12" t="s">
        <v>35</v>
      </c>
      <c r="I100" s="3" t="s">
        <v>251</v>
      </c>
      <c r="J100" s="3"/>
      <c r="K100" s="3"/>
      <c r="L100" s="13" t="str">
        <f>HYPERLINK("http://slimages.macys.com/is/image/MCY/16651807 ")</f>
        <v xml:space="preserve">http://slimages.macys.com/is/image/MCY/16651807 </v>
      </c>
    </row>
    <row r="101" spans="1:12" ht="69.599999999999994" x14ac:dyDescent="0.3">
      <c r="A101" s="10" t="s">
        <v>355</v>
      </c>
      <c r="B101" s="3" t="s">
        <v>356</v>
      </c>
      <c r="C101" s="5">
        <v>1</v>
      </c>
      <c r="D101" s="11">
        <v>13.99</v>
      </c>
      <c r="E101" s="6">
        <v>13.99</v>
      </c>
      <c r="F101" s="5" t="s">
        <v>357</v>
      </c>
      <c r="G101" s="3" t="s">
        <v>358</v>
      </c>
      <c r="H101" s="12" t="s">
        <v>47</v>
      </c>
      <c r="I101" s="3" t="s">
        <v>251</v>
      </c>
      <c r="J101" s="3"/>
      <c r="K101" s="3"/>
      <c r="L101" s="13" t="str">
        <f>HYPERLINK("http://slimages.macys.com/is/image/MCY/19036552 ")</f>
        <v xml:space="preserve">http://slimages.macys.com/is/image/MCY/19036552 </v>
      </c>
    </row>
    <row r="102" spans="1:12" ht="69.599999999999994" x14ac:dyDescent="0.3">
      <c r="A102" s="10" t="s">
        <v>359</v>
      </c>
      <c r="B102" s="3" t="s">
        <v>360</v>
      </c>
      <c r="C102" s="5">
        <v>1</v>
      </c>
      <c r="D102" s="11">
        <v>9.99</v>
      </c>
      <c r="E102" s="6">
        <v>9.99</v>
      </c>
      <c r="F102" s="5" t="s">
        <v>361</v>
      </c>
      <c r="G102" s="3" t="s">
        <v>144</v>
      </c>
      <c r="H102" s="12" t="s">
        <v>47</v>
      </c>
      <c r="I102" s="3" t="s">
        <v>282</v>
      </c>
      <c r="J102" s="3" t="s">
        <v>29</v>
      </c>
      <c r="K102" s="3" t="s">
        <v>362</v>
      </c>
      <c r="L102" s="13" t="str">
        <f>HYPERLINK("http://slimages.macys.com/is/image/MCY/16289156 ")</f>
        <v xml:space="preserve">http://slimages.macys.com/is/image/MCY/16289156 </v>
      </c>
    </row>
    <row r="103" spans="1:12" ht="69.599999999999994" x14ac:dyDescent="0.3">
      <c r="A103" s="10" t="s">
        <v>363</v>
      </c>
      <c r="B103" s="3" t="s">
        <v>364</v>
      </c>
      <c r="C103" s="5">
        <v>2</v>
      </c>
      <c r="D103" s="11">
        <v>7.99</v>
      </c>
      <c r="E103" s="6">
        <v>15.98</v>
      </c>
      <c r="F103" s="5" t="s">
        <v>365</v>
      </c>
      <c r="G103" s="3" t="s">
        <v>34</v>
      </c>
      <c r="H103" s="12" t="s">
        <v>42</v>
      </c>
      <c r="I103" s="3" t="s">
        <v>336</v>
      </c>
      <c r="J103" s="3" t="s">
        <v>29</v>
      </c>
      <c r="K103" s="3" t="s">
        <v>366</v>
      </c>
      <c r="L103" s="13" t="str">
        <f>HYPERLINK("http://slimages.macys.com/is/image/MCY/9273036 ")</f>
        <v xml:space="preserve">http://slimages.macys.com/is/image/MCY/9273036 </v>
      </c>
    </row>
    <row r="104" spans="1:12" ht="24" x14ac:dyDescent="0.3">
      <c r="A104" s="10" t="s">
        <v>367</v>
      </c>
      <c r="B104" s="3" t="s">
        <v>368</v>
      </c>
      <c r="C104" s="5">
        <v>1</v>
      </c>
      <c r="D104" s="11">
        <v>69</v>
      </c>
      <c r="E104" s="6">
        <v>69</v>
      </c>
      <c r="F104" s="5">
        <v>2117</v>
      </c>
      <c r="G104" s="3" t="s">
        <v>110</v>
      </c>
      <c r="H104" s="12" t="s">
        <v>47</v>
      </c>
      <c r="I104" s="3" t="s">
        <v>369</v>
      </c>
      <c r="J104" s="3"/>
      <c r="K104" s="3"/>
      <c r="L104" s="13"/>
    </row>
    <row r="105" spans="1:12" ht="24" x14ac:dyDescent="0.3">
      <c r="A105" s="10" t="s">
        <v>370</v>
      </c>
      <c r="B105" s="3" t="s">
        <v>371</v>
      </c>
      <c r="C105" s="5">
        <v>1</v>
      </c>
      <c r="D105" s="11">
        <v>49.99</v>
      </c>
      <c r="E105" s="6">
        <v>49.99</v>
      </c>
      <c r="F105" s="5">
        <v>188830011</v>
      </c>
      <c r="G105" s="3" t="s">
        <v>372</v>
      </c>
      <c r="H105" s="12"/>
      <c r="I105" s="3" t="s">
        <v>56</v>
      </c>
      <c r="J105" s="3"/>
      <c r="K105" s="3"/>
      <c r="L105" s="13"/>
    </row>
    <row r="106" spans="1:12" ht="24" x14ac:dyDescent="0.3">
      <c r="A106" s="10" t="s">
        <v>373</v>
      </c>
      <c r="B106" s="3" t="s">
        <v>374</v>
      </c>
      <c r="C106" s="5">
        <v>1</v>
      </c>
      <c r="D106" s="11">
        <v>39.99</v>
      </c>
      <c r="E106" s="6">
        <v>39.99</v>
      </c>
      <c r="F106" s="5">
        <v>345750000</v>
      </c>
      <c r="G106" s="3" t="s">
        <v>278</v>
      </c>
      <c r="H106" s="12" t="s">
        <v>375</v>
      </c>
      <c r="I106" s="3" t="s">
        <v>56</v>
      </c>
      <c r="J106" s="3"/>
      <c r="K106" s="3"/>
      <c r="L106" s="13"/>
    </row>
    <row r="107" spans="1:12" ht="35.4" x14ac:dyDescent="0.3">
      <c r="A107" s="10" t="s">
        <v>376</v>
      </c>
      <c r="B107" s="3" t="s">
        <v>377</v>
      </c>
      <c r="C107" s="5">
        <v>1</v>
      </c>
      <c r="D107" s="11">
        <v>89</v>
      </c>
      <c r="E107" s="6">
        <v>89</v>
      </c>
      <c r="F107" s="5" t="s">
        <v>378</v>
      </c>
      <c r="G107" s="3" t="s">
        <v>27</v>
      </c>
      <c r="H107" s="12"/>
      <c r="I107" s="3" t="s">
        <v>379</v>
      </c>
      <c r="J107" s="3"/>
      <c r="K107" s="3"/>
      <c r="L107" s="13"/>
    </row>
    <row r="108" spans="1:12" ht="24" x14ac:dyDescent="0.3">
      <c r="A108" s="10" t="s">
        <v>380</v>
      </c>
      <c r="B108" s="3" t="s">
        <v>381</v>
      </c>
      <c r="C108" s="5">
        <v>1</v>
      </c>
      <c r="D108" s="11">
        <v>55</v>
      </c>
      <c r="E108" s="6">
        <v>55</v>
      </c>
      <c r="F108" s="5" t="s">
        <v>382</v>
      </c>
      <c r="G108" s="3" t="s">
        <v>51</v>
      </c>
      <c r="H108" s="12" t="s">
        <v>35</v>
      </c>
      <c r="I108" s="3" t="s">
        <v>383</v>
      </c>
      <c r="J108" s="3"/>
      <c r="K108" s="3"/>
      <c r="L108" s="13"/>
    </row>
    <row r="109" spans="1:12" ht="24" x14ac:dyDescent="0.3">
      <c r="A109" s="10" t="s">
        <v>384</v>
      </c>
      <c r="B109" s="3" t="s">
        <v>385</v>
      </c>
      <c r="C109" s="5">
        <v>1</v>
      </c>
      <c r="D109" s="11">
        <v>69</v>
      </c>
      <c r="E109" s="6">
        <v>69</v>
      </c>
      <c r="F109" s="5" t="s">
        <v>386</v>
      </c>
      <c r="G109" s="3" t="s">
        <v>187</v>
      </c>
      <c r="H109" s="12" t="s">
        <v>47</v>
      </c>
      <c r="I109" s="3" t="s">
        <v>387</v>
      </c>
      <c r="J109" s="3"/>
      <c r="K109" s="3"/>
      <c r="L109" s="13"/>
    </row>
    <row r="110" spans="1:12" ht="35.4" x14ac:dyDescent="0.3">
      <c r="A110" s="10" t="s">
        <v>388</v>
      </c>
      <c r="B110" s="3" t="s">
        <v>389</v>
      </c>
      <c r="C110" s="5">
        <v>2</v>
      </c>
      <c r="D110" s="11">
        <v>44.99</v>
      </c>
      <c r="E110" s="6">
        <v>89.98</v>
      </c>
      <c r="F110" s="5" t="s">
        <v>106</v>
      </c>
      <c r="G110" s="3" t="s">
        <v>51</v>
      </c>
      <c r="H110" s="12" t="s">
        <v>42</v>
      </c>
      <c r="I110" s="3" t="s">
        <v>53</v>
      </c>
      <c r="J110" s="3"/>
      <c r="K110" s="3"/>
      <c r="L110" s="13"/>
    </row>
    <row r="111" spans="1:12" ht="35.4" x14ac:dyDescent="0.3">
      <c r="A111" s="10" t="s">
        <v>390</v>
      </c>
      <c r="B111" s="3" t="s">
        <v>391</v>
      </c>
      <c r="C111" s="5">
        <v>1</v>
      </c>
      <c r="D111" s="11">
        <v>42.95</v>
      </c>
      <c r="E111" s="6">
        <v>42.95</v>
      </c>
      <c r="F111" s="5" t="s">
        <v>392</v>
      </c>
      <c r="G111" s="3" t="s">
        <v>127</v>
      </c>
      <c r="H111" s="12" t="s">
        <v>42</v>
      </c>
      <c r="I111" s="3" t="s">
        <v>393</v>
      </c>
      <c r="J111" s="3"/>
      <c r="K111" s="3"/>
      <c r="L111" s="13"/>
    </row>
    <row r="112" spans="1:12" ht="35.4" x14ac:dyDescent="0.3">
      <c r="A112" s="10" t="s">
        <v>394</v>
      </c>
      <c r="B112" s="3" t="s">
        <v>395</v>
      </c>
      <c r="C112" s="5">
        <v>1</v>
      </c>
      <c r="D112" s="11">
        <v>39.99</v>
      </c>
      <c r="E112" s="6">
        <v>39.99</v>
      </c>
      <c r="F112" s="5" t="s">
        <v>396</v>
      </c>
      <c r="G112" s="3" t="s">
        <v>317</v>
      </c>
      <c r="H112" s="12" t="s">
        <v>52</v>
      </c>
      <c r="I112" s="3" t="s">
        <v>53</v>
      </c>
      <c r="J112" s="3"/>
      <c r="K112" s="3"/>
      <c r="L112" s="13"/>
    </row>
    <row r="113" spans="1:12" ht="46.8" x14ac:dyDescent="0.3">
      <c r="A113" s="10" t="s">
        <v>397</v>
      </c>
      <c r="B113" s="3" t="s">
        <v>398</v>
      </c>
      <c r="C113" s="5">
        <v>1</v>
      </c>
      <c r="D113" s="11">
        <v>79.5</v>
      </c>
      <c r="E113" s="6">
        <v>79.5</v>
      </c>
      <c r="F113" s="5">
        <v>30117351</v>
      </c>
      <c r="G113" s="3" t="s">
        <v>27</v>
      </c>
      <c r="H113" s="12" t="s">
        <v>399</v>
      </c>
      <c r="I113" s="3" t="s">
        <v>118</v>
      </c>
      <c r="J113" s="3"/>
      <c r="K113" s="3"/>
      <c r="L113" s="13"/>
    </row>
    <row r="114" spans="1:12" ht="24" x14ac:dyDescent="0.3">
      <c r="A114" s="10" t="s">
        <v>400</v>
      </c>
      <c r="B114" s="3" t="s">
        <v>401</v>
      </c>
      <c r="C114" s="5">
        <v>1</v>
      </c>
      <c r="D114" s="11">
        <v>59</v>
      </c>
      <c r="E114" s="6">
        <v>59</v>
      </c>
      <c r="F114" s="5" t="s">
        <v>402</v>
      </c>
      <c r="G114" s="3" t="s">
        <v>51</v>
      </c>
      <c r="H114" s="12" t="s">
        <v>42</v>
      </c>
      <c r="I114" s="3" t="s">
        <v>70</v>
      </c>
      <c r="J114" s="3"/>
      <c r="K114" s="3"/>
      <c r="L114" s="13"/>
    </row>
    <row r="115" spans="1:12" ht="24" x14ac:dyDescent="0.3">
      <c r="A115" s="10" t="s">
        <v>403</v>
      </c>
      <c r="B115" s="3" t="s">
        <v>404</v>
      </c>
      <c r="C115" s="5">
        <v>1</v>
      </c>
      <c r="D115" s="11">
        <v>16.989999999999998</v>
      </c>
      <c r="E115" s="6">
        <v>16.989999999999998</v>
      </c>
      <c r="F115" s="5" t="s">
        <v>405</v>
      </c>
      <c r="G115" s="3" t="s">
        <v>292</v>
      </c>
      <c r="H115" s="12" t="s">
        <v>148</v>
      </c>
      <c r="I115" s="3" t="s">
        <v>406</v>
      </c>
      <c r="J115" s="3"/>
      <c r="K115" s="3"/>
      <c r="L115" s="13"/>
    </row>
    <row r="116" spans="1:12" ht="35.4" x14ac:dyDescent="0.3">
      <c r="A116" s="10" t="s">
        <v>407</v>
      </c>
      <c r="B116" s="3" t="s">
        <v>408</v>
      </c>
      <c r="C116" s="5">
        <v>1</v>
      </c>
      <c r="D116" s="11">
        <v>39.99</v>
      </c>
      <c r="E116" s="6">
        <v>39.99</v>
      </c>
      <c r="F116" s="5" t="s">
        <v>409</v>
      </c>
      <c r="G116" s="3" t="s">
        <v>144</v>
      </c>
      <c r="H116" s="12" t="s">
        <v>47</v>
      </c>
      <c r="I116" s="3" t="s">
        <v>53</v>
      </c>
      <c r="J116" s="3"/>
      <c r="K116" s="3"/>
      <c r="L116" s="13"/>
    </row>
    <row r="117" spans="1:12" ht="35.4" x14ac:dyDescent="0.3">
      <c r="A117" s="10" t="s">
        <v>410</v>
      </c>
      <c r="B117" s="3" t="s">
        <v>411</v>
      </c>
      <c r="C117" s="5">
        <v>2</v>
      </c>
      <c r="D117" s="11">
        <v>69</v>
      </c>
      <c r="E117" s="6">
        <v>138</v>
      </c>
      <c r="F117" s="5" t="s">
        <v>412</v>
      </c>
      <c r="G117" s="3" t="s">
        <v>27</v>
      </c>
      <c r="H117" s="12" t="s">
        <v>399</v>
      </c>
      <c r="I117" s="3" t="s">
        <v>134</v>
      </c>
      <c r="J117" s="3"/>
      <c r="K117" s="3"/>
      <c r="L117" s="13"/>
    </row>
    <row r="118" spans="1:12" ht="35.4" x14ac:dyDescent="0.3">
      <c r="A118" s="10" t="s">
        <v>413</v>
      </c>
      <c r="B118" s="3" t="s">
        <v>414</v>
      </c>
      <c r="C118" s="5">
        <v>1</v>
      </c>
      <c r="D118" s="11">
        <v>32</v>
      </c>
      <c r="E118" s="6">
        <v>32</v>
      </c>
      <c r="F118" s="5" t="s">
        <v>415</v>
      </c>
      <c r="G118" s="3" t="s">
        <v>51</v>
      </c>
      <c r="H118" s="12" t="s">
        <v>47</v>
      </c>
      <c r="I118" s="3" t="s">
        <v>416</v>
      </c>
      <c r="J118" s="3"/>
      <c r="K118" s="3"/>
      <c r="L118" s="13"/>
    </row>
    <row r="119" spans="1:12" ht="35.4" x14ac:dyDescent="0.3">
      <c r="A119" s="10" t="s">
        <v>417</v>
      </c>
      <c r="B119" s="3" t="s">
        <v>418</v>
      </c>
      <c r="C119" s="5">
        <v>2</v>
      </c>
      <c r="D119" s="11">
        <v>29.99</v>
      </c>
      <c r="E119" s="6">
        <v>59.98</v>
      </c>
      <c r="F119" s="5" t="s">
        <v>419</v>
      </c>
      <c r="G119" s="3" t="s">
        <v>127</v>
      </c>
      <c r="H119" s="12" t="s">
        <v>420</v>
      </c>
      <c r="I119" s="3" t="s">
        <v>421</v>
      </c>
      <c r="J119" s="3"/>
      <c r="K119" s="3"/>
      <c r="L119" s="13"/>
    </row>
    <row r="120" spans="1:12" ht="35.4" x14ac:dyDescent="0.3">
      <c r="A120" s="10" t="s">
        <v>422</v>
      </c>
      <c r="B120" s="3" t="s">
        <v>423</v>
      </c>
      <c r="C120" s="5">
        <v>1</v>
      </c>
      <c r="D120" s="11">
        <v>29.99</v>
      </c>
      <c r="E120" s="6">
        <v>29.99</v>
      </c>
      <c r="F120" s="5" t="s">
        <v>424</v>
      </c>
      <c r="G120" s="3" t="s">
        <v>110</v>
      </c>
      <c r="H120" s="12" t="s">
        <v>425</v>
      </c>
      <c r="I120" s="3" t="s">
        <v>140</v>
      </c>
      <c r="J120" s="3"/>
      <c r="K120" s="3"/>
      <c r="L120" s="13"/>
    </row>
    <row r="121" spans="1:12" ht="46.8" x14ac:dyDescent="0.3">
      <c r="A121" s="10" t="s">
        <v>426</v>
      </c>
      <c r="B121" s="3" t="s">
        <v>427</v>
      </c>
      <c r="C121" s="5">
        <v>1</v>
      </c>
      <c r="D121" s="11">
        <v>69.5</v>
      </c>
      <c r="E121" s="6">
        <v>69.5</v>
      </c>
      <c r="F121" s="5">
        <v>30101513</v>
      </c>
      <c r="G121" s="3" t="s">
        <v>27</v>
      </c>
      <c r="H121" s="12"/>
      <c r="I121" s="3" t="s">
        <v>118</v>
      </c>
      <c r="J121" s="3"/>
      <c r="K121" s="3"/>
      <c r="L121" s="13"/>
    </row>
    <row r="122" spans="1:12" ht="35.4" x14ac:dyDescent="0.3">
      <c r="A122" s="10" t="s">
        <v>428</v>
      </c>
      <c r="B122" s="3" t="s">
        <v>429</v>
      </c>
      <c r="C122" s="5">
        <v>1</v>
      </c>
      <c r="D122" s="11">
        <v>25.99</v>
      </c>
      <c r="E122" s="6">
        <v>25.99</v>
      </c>
      <c r="F122" s="5" t="s">
        <v>430</v>
      </c>
      <c r="G122" s="3" t="s">
        <v>372</v>
      </c>
      <c r="H122" s="12" t="s">
        <v>42</v>
      </c>
      <c r="I122" s="3" t="s">
        <v>226</v>
      </c>
      <c r="J122" s="3"/>
      <c r="K122" s="3"/>
      <c r="L122" s="13"/>
    </row>
    <row r="123" spans="1:12" ht="35.4" x14ac:dyDescent="0.3">
      <c r="A123" s="10" t="s">
        <v>431</v>
      </c>
      <c r="B123" s="3" t="s">
        <v>432</v>
      </c>
      <c r="C123" s="5">
        <v>1</v>
      </c>
      <c r="D123" s="11">
        <v>29.99</v>
      </c>
      <c r="E123" s="6">
        <v>29.99</v>
      </c>
      <c r="F123" s="5" t="s">
        <v>433</v>
      </c>
      <c r="G123" s="3" t="s">
        <v>99</v>
      </c>
      <c r="H123" s="12"/>
      <c r="I123" s="3" t="s">
        <v>163</v>
      </c>
      <c r="J123" s="3"/>
      <c r="K123" s="3"/>
      <c r="L123" s="13"/>
    </row>
    <row r="124" spans="1:12" ht="35.4" x14ac:dyDescent="0.3">
      <c r="A124" s="10" t="s">
        <v>434</v>
      </c>
      <c r="B124" s="3" t="s">
        <v>435</v>
      </c>
      <c r="C124" s="5">
        <v>1</v>
      </c>
      <c r="D124" s="11">
        <v>27.99</v>
      </c>
      <c r="E124" s="6">
        <v>27.99</v>
      </c>
      <c r="F124" s="5">
        <v>862989</v>
      </c>
      <c r="G124" s="3" t="s">
        <v>436</v>
      </c>
      <c r="H124" s="12" t="s">
        <v>148</v>
      </c>
      <c r="I124" s="3" t="s">
        <v>437</v>
      </c>
      <c r="J124" s="3"/>
      <c r="K124" s="3"/>
      <c r="L124" s="13"/>
    </row>
    <row r="125" spans="1:12" ht="24" x14ac:dyDescent="0.3">
      <c r="A125" s="10" t="s">
        <v>438</v>
      </c>
      <c r="B125" s="3" t="s">
        <v>439</v>
      </c>
      <c r="C125" s="5">
        <v>1</v>
      </c>
      <c r="D125" s="11">
        <v>24.99</v>
      </c>
      <c r="E125" s="6">
        <v>24.99</v>
      </c>
      <c r="F125" s="5" t="s">
        <v>182</v>
      </c>
      <c r="G125" s="3" t="s">
        <v>351</v>
      </c>
      <c r="H125" s="12" t="s">
        <v>47</v>
      </c>
      <c r="I125" s="3" t="s">
        <v>167</v>
      </c>
      <c r="J125" s="3"/>
      <c r="K125" s="3"/>
      <c r="L125" s="13"/>
    </row>
    <row r="126" spans="1:12" ht="35.4" x14ac:dyDescent="0.3">
      <c r="A126" s="10" t="s">
        <v>440</v>
      </c>
      <c r="B126" s="3" t="s">
        <v>441</v>
      </c>
      <c r="C126" s="5">
        <v>1</v>
      </c>
      <c r="D126" s="11">
        <v>24.99</v>
      </c>
      <c r="E126" s="6">
        <v>24.99</v>
      </c>
      <c r="F126" s="5" t="s">
        <v>442</v>
      </c>
      <c r="G126" s="3" t="s">
        <v>278</v>
      </c>
      <c r="H126" s="12" t="s">
        <v>52</v>
      </c>
      <c r="I126" s="3" t="s">
        <v>282</v>
      </c>
      <c r="J126" s="3"/>
      <c r="K126" s="3"/>
      <c r="L126" s="13"/>
    </row>
    <row r="127" spans="1:12" ht="24" x14ac:dyDescent="0.3">
      <c r="A127" s="10" t="s">
        <v>443</v>
      </c>
      <c r="B127" s="3" t="s">
        <v>444</v>
      </c>
      <c r="C127" s="5">
        <v>1</v>
      </c>
      <c r="D127" s="11">
        <v>24.99</v>
      </c>
      <c r="E127" s="6">
        <v>24.99</v>
      </c>
      <c r="F127" s="5" t="s">
        <v>445</v>
      </c>
      <c r="G127" s="3" t="s">
        <v>351</v>
      </c>
      <c r="H127" s="12" t="s">
        <v>148</v>
      </c>
      <c r="I127" s="3" t="s">
        <v>167</v>
      </c>
      <c r="J127" s="3"/>
      <c r="K127" s="3"/>
      <c r="L127" s="13"/>
    </row>
    <row r="128" spans="1:12" ht="46.8" x14ac:dyDescent="0.3">
      <c r="A128" s="10" t="s">
        <v>446</v>
      </c>
      <c r="B128" s="3" t="s">
        <v>447</v>
      </c>
      <c r="C128" s="5">
        <v>1</v>
      </c>
      <c r="D128" s="11">
        <v>24.99</v>
      </c>
      <c r="E128" s="6">
        <v>24.99</v>
      </c>
      <c r="F128" s="5" t="s">
        <v>218</v>
      </c>
      <c r="G128" s="3" t="s">
        <v>292</v>
      </c>
      <c r="H128" s="12" t="s">
        <v>52</v>
      </c>
      <c r="I128" s="3" t="s">
        <v>188</v>
      </c>
      <c r="J128" s="3"/>
      <c r="K128" s="3"/>
      <c r="L128" s="13"/>
    </row>
    <row r="129" spans="1:12" ht="35.4" x14ac:dyDescent="0.3">
      <c r="A129" s="10" t="s">
        <v>448</v>
      </c>
      <c r="B129" s="3" t="s">
        <v>449</v>
      </c>
      <c r="C129" s="5">
        <v>26</v>
      </c>
      <c r="D129" s="11">
        <v>22.99</v>
      </c>
      <c r="E129" s="6">
        <v>597.74</v>
      </c>
      <c r="F129" s="5" t="s">
        <v>450</v>
      </c>
      <c r="G129" s="3"/>
      <c r="H129" s="12" t="s">
        <v>148</v>
      </c>
      <c r="I129" s="3" t="s">
        <v>282</v>
      </c>
      <c r="J129" s="3"/>
      <c r="K129" s="3"/>
      <c r="L129" s="13"/>
    </row>
    <row r="130" spans="1:12" ht="35.4" x14ac:dyDescent="0.3">
      <c r="A130" s="10" t="s">
        <v>451</v>
      </c>
      <c r="B130" s="3" t="s">
        <v>452</v>
      </c>
      <c r="C130" s="5">
        <v>32</v>
      </c>
      <c r="D130" s="11">
        <v>22.99</v>
      </c>
      <c r="E130" s="6">
        <v>735.68</v>
      </c>
      <c r="F130" s="5" t="s">
        <v>450</v>
      </c>
      <c r="G130" s="3"/>
      <c r="H130" s="12" t="s">
        <v>148</v>
      </c>
      <c r="I130" s="3" t="s">
        <v>282</v>
      </c>
      <c r="J130" s="3"/>
      <c r="K130" s="3"/>
      <c r="L130" s="13"/>
    </row>
    <row r="131" spans="1:12" ht="35.4" x14ac:dyDescent="0.3">
      <c r="A131" s="10" t="s">
        <v>453</v>
      </c>
      <c r="B131" s="3" t="s">
        <v>454</v>
      </c>
      <c r="C131" s="5">
        <v>34</v>
      </c>
      <c r="D131" s="11">
        <v>22.99</v>
      </c>
      <c r="E131" s="6">
        <v>781.66</v>
      </c>
      <c r="F131" s="5" t="s">
        <v>450</v>
      </c>
      <c r="G131" s="3"/>
      <c r="H131" s="12" t="s">
        <v>52</v>
      </c>
      <c r="I131" s="3" t="s">
        <v>282</v>
      </c>
      <c r="J131" s="3"/>
      <c r="K131" s="3"/>
      <c r="L131" s="13"/>
    </row>
    <row r="132" spans="1:12" ht="35.4" x14ac:dyDescent="0.3">
      <c r="A132" s="10" t="s">
        <v>455</v>
      </c>
      <c r="B132" s="3" t="s">
        <v>456</v>
      </c>
      <c r="C132" s="5">
        <v>35</v>
      </c>
      <c r="D132" s="11">
        <v>22.99</v>
      </c>
      <c r="E132" s="6">
        <v>804.65</v>
      </c>
      <c r="F132" s="5" t="s">
        <v>450</v>
      </c>
      <c r="G132" s="3"/>
      <c r="H132" s="12" t="s">
        <v>52</v>
      </c>
      <c r="I132" s="3" t="s">
        <v>282</v>
      </c>
      <c r="J132" s="3"/>
      <c r="K132" s="3"/>
      <c r="L132" s="13"/>
    </row>
    <row r="133" spans="1:12" ht="24" x14ac:dyDescent="0.3">
      <c r="A133" s="10" t="s">
        <v>457</v>
      </c>
      <c r="B133" s="3" t="s">
        <v>458</v>
      </c>
      <c r="C133" s="5">
        <v>1</v>
      </c>
      <c r="D133" s="11">
        <v>22.99</v>
      </c>
      <c r="E133" s="6">
        <v>22.99</v>
      </c>
      <c r="F133" s="5" t="s">
        <v>459</v>
      </c>
      <c r="G133" s="3" t="s">
        <v>187</v>
      </c>
      <c r="H133" s="12" t="s">
        <v>47</v>
      </c>
      <c r="I133" s="3" t="s">
        <v>167</v>
      </c>
      <c r="J133" s="3"/>
      <c r="K133" s="3"/>
      <c r="L133" s="13"/>
    </row>
    <row r="134" spans="1:12" ht="24" x14ac:dyDescent="0.3">
      <c r="A134" s="10" t="s">
        <v>460</v>
      </c>
      <c r="B134" s="3" t="s">
        <v>461</v>
      </c>
      <c r="C134" s="5">
        <v>1</v>
      </c>
      <c r="D134" s="11">
        <v>19.989999999999998</v>
      </c>
      <c r="E134" s="6">
        <v>19.989999999999998</v>
      </c>
      <c r="F134" s="5" t="s">
        <v>462</v>
      </c>
      <c r="G134" s="3" t="s">
        <v>187</v>
      </c>
      <c r="H134" s="12" t="s">
        <v>148</v>
      </c>
      <c r="I134" s="3" t="s">
        <v>167</v>
      </c>
      <c r="J134" s="3"/>
      <c r="K134" s="3"/>
      <c r="L134" s="13"/>
    </row>
    <row r="135" spans="1:12" ht="24" x14ac:dyDescent="0.3">
      <c r="A135" s="10" t="s">
        <v>463</v>
      </c>
      <c r="B135" s="3" t="s">
        <v>464</v>
      </c>
      <c r="C135" s="5">
        <v>2</v>
      </c>
      <c r="D135" s="11">
        <v>19.989999999999998</v>
      </c>
      <c r="E135" s="6">
        <v>39.979999999999997</v>
      </c>
      <c r="F135" s="5" t="s">
        <v>462</v>
      </c>
      <c r="G135" s="3" t="s">
        <v>187</v>
      </c>
      <c r="H135" s="12" t="s">
        <v>52</v>
      </c>
      <c r="I135" s="3" t="s">
        <v>167</v>
      </c>
      <c r="J135" s="3"/>
      <c r="K135" s="3"/>
      <c r="L135" s="13"/>
    </row>
    <row r="136" spans="1:12" ht="24" x14ac:dyDescent="0.3">
      <c r="A136" s="10" t="s">
        <v>465</v>
      </c>
      <c r="B136" s="3" t="s">
        <v>466</v>
      </c>
      <c r="C136" s="5">
        <v>1</v>
      </c>
      <c r="D136" s="11">
        <v>19.989999999999998</v>
      </c>
      <c r="E136" s="6">
        <v>19.989999999999998</v>
      </c>
      <c r="F136" s="5" t="s">
        <v>462</v>
      </c>
      <c r="G136" s="3" t="s">
        <v>187</v>
      </c>
      <c r="H136" s="12" t="s">
        <v>47</v>
      </c>
      <c r="I136" s="3" t="s">
        <v>167</v>
      </c>
      <c r="J136" s="3"/>
      <c r="K136" s="3"/>
      <c r="L136" s="13"/>
    </row>
    <row r="137" spans="1:12" ht="24" x14ac:dyDescent="0.3">
      <c r="A137" s="10" t="s">
        <v>467</v>
      </c>
      <c r="B137" s="3" t="s">
        <v>468</v>
      </c>
      <c r="C137" s="5">
        <v>1</v>
      </c>
      <c r="D137" s="11">
        <v>19.989999999999998</v>
      </c>
      <c r="E137" s="6">
        <v>19.989999999999998</v>
      </c>
      <c r="F137" s="5" t="s">
        <v>469</v>
      </c>
      <c r="G137" s="3" t="s">
        <v>99</v>
      </c>
      <c r="H137" s="12" t="s">
        <v>470</v>
      </c>
      <c r="I137" s="3" t="s">
        <v>471</v>
      </c>
      <c r="J137" s="3"/>
      <c r="K137" s="3"/>
      <c r="L137" s="13"/>
    </row>
    <row r="138" spans="1:12" ht="24" x14ac:dyDescent="0.3">
      <c r="A138" s="10" t="s">
        <v>472</v>
      </c>
      <c r="B138" s="3" t="s">
        <v>473</v>
      </c>
      <c r="C138" s="5">
        <v>1</v>
      </c>
      <c r="D138" s="11">
        <v>19.989999999999998</v>
      </c>
      <c r="E138" s="6">
        <v>19.989999999999998</v>
      </c>
      <c r="F138" s="5" t="s">
        <v>474</v>
      </c>
      <c r="G138" s="3" t="s">
        <v>278</v>
      </c>
      <c r="H138" s="12" t="s">
        <v>52</v>
      </c>
      <c r="I138" s="3" t="s">
        <v>167</v>
      </c>
      <c r="J138" s="3"/>
      <c r="K138" s="3"/>
      <c r="L138" s="13"/>
    </row>
    <row r="139" spans="1:12" ht="24" x14ac:dyDescent="0.3">
      <c r="A139" s="10" t="s">
        <v>475</v>
      </c>
      <c r="B139" s="3" t="s">
        <v>476</v>
      </c>
      <c r="C139" s="5">
        <v>1</v>
      </c>
      <c r="D139" s="11">
        <v>16.989999999999998</v>
      </c>
      <c r="E139" s="6">
        <v>16.989999999999998</v>
      </c>
      <c r="F139" s="5" t="s">
        <v>477</v>
      </c>
      <c r="G139" s="3" t="s">
        <v>51</v>
      </c>
      <c r="H139" s="12" t="s">
        <v>148</v>
      </c>
      <c r="I139" s="3" t="s">
        <v>256</v>
      </c>
      <c r="J139" s="3"/>
      <c r="K139" s="3"/>
      <c r="L139" s="13"/>
    </row>
    <row r="140" spans="1:12" ht="35.4" x14ac:dyDescent="0.3">
      <c r="A140" s="10" t="s">
        <v>478</v>
      </c>
      <c r="B140" s="3" t="s">
        <v>479</v>
      </c>
      <c r="C140" s="5">
        <v>17</v>
      </c>
      <c r="D140" s="11">
        <v>16.989999999999998</v>
      </c>
      <c r="E140" s="6">
        <v>288.83</v>
      </c>
      <c r="F140" s="5" t="s">
        <v>480</v>
      </c>
      <c r="G140" s="3" t="s">
        <v>144</v>
      </c>
      <c r="H140" s="12" t="s">
        <v>35</v>
      </c>
      <c r="I140" s="3" t="s">
        <v>282</v>
      </c>
      <c r="J140" s="3"/>
      <c r="K140" s="3"/>
      <c r="L140" s="13"/>
    </row>
    <row r="141" spans="1:12" ht="35.4" x14ac:dyDescent="0.3">
      <c r="A141" s="10" t="s">
        <v>481</v>
      </c>
      <c r="B141" s="3" t="s">
        <v>482</v>
      </c>
      <c r="C141" s="5">
        <v>31</v>
      </c>
      <c r="D141" s="11">
        <v>16.989999999999998</v>
      </c>
      <c r="E141" s="6">
        <v>526.69000000000005</v>
      </c>
      <c r="F141" s="5" t="s">
        <v>480</v>
      </c>
      <c r="G141" s="3" t="s">
        <v>144</v>
      </c>
      <c r="H141" s="12" t="s">
        <v>148</v>
      </c>
      <c r="I141" s="3" t="s">
        <v>282</v>
      </c>
      <c r="J141" s="3"/>
      <c r="K141" s="3"/>
      <c r="L141" s="13"/>
    </row>
    <row r="142" spans="1:12" ht="35.4" x14ac:dyDescent="0.3">
      <c r="A142" s="10" t="s">
        <v>483</v>
      </c>
      <c r="B142" s="3" t="s">
        <v>484</v>
      </c>
      <c r="C142" s="5">
        <v>1</v>
      </c>
      <c r="D142" s="11">
        <v>16.989999999999998</v>
      </c>
      <c r="E142" s="6">
        <v>16.989999999999998</v>
      </c>
      <c r="F142" s="5" t="s">
        <v>335</v>
      </c>
      <c r="G142" s="3" t="s">
        <v>485</v>
      </c>
      <c r="H142" s="12" t="s">
        <v>52</v>
      </c>
      <c r="I142" s="3" t="s">
        <v>336</v>
      </c>
      <c r="J142" s="3"/>
      <c r="K142" s="3"/>
      <c r="L142" s="13"/>
    </row>
    <row r="143" spans="1:12" ht="35.4" x14ac:dyDescent="0.3">
      <c r="A143" s="10" t="s">
        <v>486</v>
      </c>
      <c r="B143" s="3" t="s">
        <v>487</v>
      </c>
      <c r="C143" s="5">
        <v>1</v>
      </c>
      <c r="D143" s="11">
        <v>12.99</v>
      </c>
      <c r="E143" s="6">
        <v>12.99</v>
      </c>
      <c r="F143" s="5" t="s">
        <v>488</v>
      </c>
      <c r="G143" s="3" t="s">
        <v>144</v>
      </c>
      <c r="H143" s="12" t="s">
        <v>35</v>
      </c>
      <c r="I143" s="3" t="s">
        <v>336</v>
      </c>
      <c r="J143" s="3"/>
      <c r="K143" s="3"/>
      <c r="L143" s="13"/>
    </row>
    <row r="144" spans="1:12" ht="35.4" x14ac:dyDescent="0.3">
      <c r="A144" s="10" t="s">
        <v>489</v>
      </c>
      <c r="B144" s="3" t="s">
        <v>490</v>
      </c>
      <c r="C144" s="5">
        <v>1</v>
      </c>
      <c r="D144" s="11">
        <v>12.99</v>
      </c>
      <c r="E144" s="6">
        <v>12.99</v>
      </c>
      <c r="F144" s="5" t="s">
        <v>491</v>
      </c>
      <c r="G144" s="3"/>
      <c r="H144" s="12" t="s">
        <v>35</v>
      </c>
      <c r="I144" s="3" t="s">
        <v>282</v>
      </c>
      <c r="J144" s="3"/>
      <c r="K144" s="3"/>
      <c r="L144" s="13"/>
    </row>
    <row r="145" spans="1:12" ht="35.4" x14ac:dyDescent="0.3">
      <c r="A145" s="10" t="s">
        <v>492</v>
      </c>
      <c r="B145" s="3" t="s">
        <v>493</v>
      </c>
      <c r="C145" s="5">
        <v>18</v>
      </c>
      <c r="D145" s="11">
        <v>12.99</v>
      </c>
      <c r="E145" s="6">
        <v>233.82</v>
      </c>
      <c r="F145" s="5" t="s">
        <v>491</v>
      </c>
      <c r="G145" s="3"/>
      <c r="H145" s="12" t="s">
        <v>52</v>
      </c>
      <c r="I145" s="3" t="s">
        <v>282</v>
      </c>
      <c r="J145" s="3"/>
      <c r="K145" s="3"/>
      <c r="L145" s="13"/>
    </row>
  </sheetData>
  <pageMargins left="0.5" right="0.5" top="0.25" bottom="0.2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Sullivan</cp:lastModifiedBy>
  <dcterms:created xsi:type="dcterms:W3CDTF">2021-10-12T20:27:21Z</dcterms:created>
  <dcterms:modified xsi:type="dcterms:W3CDTF">2021-10-20T03:26:16Z</dcterms:modified>
</cp:coreProperties>
</file>